
<file path=[Content_Types].xml><?xml version="1.0" encoding="utf-8"?>
<Types xmlns="http://schemas.openxmlformats.org/package/2006/content-type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omments4.xml" ContentType="application/vnd.openxmlformats-officedocument.spreadsheetml.comments+xml"/>
  <Override PartName="/xl/charts/chart6.xml" ContentType="application/vnd.openxmlformats-officedocument.drawingml.chart+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2"/>
  <workbookPr/>
  <mc:AlternateContent xmlns:mc="http://schemas.openxmlformats.org/markup-compatibility/2006">
    <mc:Choice Requires="x15">
      <x15ac:absPath xmlns:x15ac="http://schemas.microsoft.com/office/spreadsheetml/2010/11/ac" url="/Users/mariapapadakis/Dropbox/Projects/VERS/Final Deliberables for DOE/Scoring Tool/"/>
    </mc:Choice>
  </mc:AlternateContent>
  <xr:revisionPtr revIDLastSave="0" documentId="13_ncr:1_{19CD5405-C7E6-704E-858C-2FD9AB95FD75}" xr6:coauthVersionLast="47" xr6:coauthVersionMax="47" xr10:uidLastSave="{00000000-0000-0000-0000-000000000000}"/>
  <workbookProtection workbookAlgorithmName="SHA-512" workbookHashValue="Iz99hCN+fR4eSE1uenmwhVkewQ6wA2SxBQ2r539l7kzPYp0rdDk7ePj4UgnqmAkPgupTpiBfll+KyYq/zyaK1w==" workbookSaltValue="RkgZ4frT5TbWvd8DchJx7w==" workbookSpinCount="100000" lockStructure="1"/>
  <bookViews>
    <workbookView xWindow="0" yWindow="500" windowWidth="40960" windowHeight="20880" activeTab="3" xr2:uid="{B73CF926-FA6D-B94B-A658-76E919469FDF}"/>
  </bookViews>
  <sheets>
    <sheet name="START HERE" sheetId="6" r:id="rId1"/>
    <sheet name="Health &amp; Safety" sheetId="4" r:id="rId2"/>
    <sheet name="Emergency Management" sheetId="16" r:id="rId3"/>
    <sheet name="Community Necessities" sheetId="17" r:id="rId4"/>
    <sheet name="Household Vulnerability" sheetId="19" r:id="rId5"/>
    <sheet name="Part 1. All Scores" sheetId="12" r:id="rId6"/>
    <sheet name="Part 2. Resilience Results" sheetId="14" r:id="rId7"/>
    <sheet name="Part 3. Vulnerability Analysis" sheetId="20" r:id="rId8"/>
    <sheet name="Raw Scores" sheetId="10" state="hidden" r:id="rId9"/>
    <sheet name="Speedometer" sheetId="13" state="hidden" r:id="rId10"/>
    <sheet name="Automated Items" sheetId="2" state="hidden" r:id="rId11"/>
  </sheets>
  <definedNames>
    <definedName name="BackupPower">'Automated Items'!$B$8:$B$13</definedName>
    <definedName name="CannotAnswer">'Automated Items'!$B$15</definedName>
    <definedName name="EmptyList">'Automated Items'!$B$14</definedName>
    <definedName name="No">'Automated Items'!$C$19</definedName>
    <definedName name="Not_Relevant">'Automated Items'!$C$28</definedName>
    <definedName name="NotApplicable2">'Automated Items'!$B$16</definedName>
    <definedName name="_xlnm.Print_Area" localSheetId="3">'Community Necessities'!$B$2:$K$23</definedName>
    <definedName name="_xlnm.Print_Area" localSheetId="2">'Emergency Management'!$B$2:$K$23</definedName>
    <definedName name="_xlnm.Print_Area" localSheetId="1">'Health &amp; Safety'!$B$2:$K$23</definedName>
    <definedName name="_xlnm.Print_Area" localSheetId="4">'Household Vulnerability'!$B$2:$G$22</definedName>
    <definedName name="_xlnm.Print_Area" localSheetId="5">'Part 1. All Scores'!$A$2:$K$24</definedName>
    <definedName name="_xlnm.Print_Area" localSheetId="6">'Part 2. Resilience Results'!$B$2:$U$93</definedName>
    <definedName name="_xlnm.Print_Area" localSheetId="7">'Part 3. Vulnerability Analysis'!$B$2:$J$37</definedName>
    <definedName name="Relevant">'Automated Items'!$B$28:$B$32</definedName>
    <definedName name="SelectBackupCapability">'Automated Items'!$B$19:$B$24</definedName>
    <definedName name="SelectBackupPower">'Automated Items'!$B$8:$B$13</definedName>
    <definedName name="Yes">'Automated Items'!$B$19:$B$24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5" i="12" l="1"/>
  <c r="D24" i="12"/>
  <c r="D23" i="12"/>
  <c r="D22" i="12"/>
  <c r="D21" i="12"/>
  <c r="D20" i="12"/>
  <c r="D19" i="12"/>
  <c r="D18" i="12"/>
  <c r="D17" i="12"/>
  <c r="K2" i="12"/>
  <c r="G2" i="19"/>
  <c r="K2" i="17"/>
  <c r="T2" i="14"/>
  <c r="J2" i="20"/>
  <c r="K2" i="16"/>
  <c r="K2" i="4"/>
  <c r="G18" i="19"/>
  <c r="G17" i="19"/>
  <c r="G16" i="19"/>
  <c r="G15" i="19"/>
  <c r="G14" i="19"/>
  <c r="G13" i="19"/>
  <c r="G12" i="19"/>
  <c r="G11" i="19"/>
  <c r="J16" i="16"/>
  <c r="K16" i="16" s="1"/>
  <c r="J15" i="16"/>
  <c r="K15" i="16" s="1"/>
  <c r="J14" i="16"/>
  <c r="K14" i="16" s="1"/>
  <c r="J13" i="16"/>
  <c r="K13" i="16" s="1"/>
  <c r="J12" i="16"/>
  <c r="K12" i="16" s="1"/>
  <c r="J11" i="16"/>
  <c r="K11" i="16" s="1"/>
  <c r="J10" i="16"/>
  <c r="K10" i="16" s="1"/>
  <c r="J9" i="16"/>
  <c r="K9" i="16" s="1"/>
  <c r="J16" i="4"/>
  <c r="K16" i="4" s="1"/>
  <c r="J15" i="4"/>
  <c r="K15" i="4" s="1"/>
  <c r="J14" i="4"/>
  <c r="K14" i="4" s="1"/>
  <c r="J13" i="4"/>
  <c r="K13" i="4" s="1"/>
  <c r="J12" i="4"/>
  <c r="K12" i="4" s="1"/>
  <c r="J11" i="4"/>
  <c r="K11" i="4" s="1"/>
  <c r="J10" i="4"/>
  <c r="K10" i="4" s="1"/>
  <c r="J9" i="4"/>
  <c r="K9" i="4" s="1"/>
  <c r="J9" i="17"/>
  <c r="K9" i="17" s="1"/>
  <c r="J30" i="20" l="1" a="1"/>
  <c r="J30" i="20" s="1"/>
  <c r="G19" i="20" a="1"/>
  <c r="G19" i="20" s="1"/>
  <c r="D19" i="20" a="1"/>
  <c r="D19" i="20" s="1"/>
  <c r="F17" i="12" a="1"/>
  <c r="F17" i="12" s="1"/>
  <c r="C5" i="12" a="1"/>
  <c r="C5" i="12" s="1"/>
  <c r="B5" i="12" a="1"/>
  <c r="B5" i="12" s="1"/>
  <c r="B13" i="12" s="1"/>
  <c r="F5" i="12" a="1"/>
  <c r="J19" i="4"/>
  <c r="K19" i="4" s="1"/>
  <c r="C13" i="12" s="1"/>
  <c r="F21" i="19"/>
  <c r="F13" i="10" a="1"/>
  <c r="F13" i="10" s="1"/>
  <c r="J16" i="17"/>
  <c r="K16" i="17" s="1"/>
  <c r="J15" i="17"/>
  <c r="K15" i="17" s="1"/>
  <c r="J14" i="17"/>
  <c r="K14" i="17" s="1"/>
  <c r="J13" i="17"/>
  <c r="J12" i="17"/>
  <c r="K12" i="17" s="1"/>
  <c r="J11" i="17"/>
  <c r="K11" i="17" s="1"/>
  <c r="J10" i="17"/>
  <c r="K10" i="17" s="1"/>
  <c r="D12" i="13"/>
  <c r="J5" i="12" l="1" a="1"/>
  <c r="J5" i="12" s="1"/>
  <c r="J19" i="20" a="1"/>
  <c r="J19" i="20" s="1"/>
  <c r="G21" i="19"/>
  <c r="C25" i="12" s="1"/>
  <c r="B25" i="12"/>
  <c r="K13" i="17"/>
  <c r="K5" i="12" s="1" a="1"/>
  <c r="K5" i="12" s="1"/>
  <c r="F5" i="12"/>
  <c r="G7" i="12"/>
  <c r="G12" i="12"/>
  <c r="G6" i="12"/>
  <c r="G11" i="12"/>
  <c r="G10" i="12"/>
  <c r="G9" i="12"/>
  <c r="G8" i="12"/>
  <c r="F3" i="10" a="1"/>
  <c r="F3" i="10" s="1"/>
  <c r="C26" i="10" s="1"/>
  <c r="C31" i="10" s="1"/>
  <c r="C3" i="10" a="1"/>
  <c r="C3" i="10" s="1"/>
  <c r="C28" i="10"/>
  <c r="C33" i="10" s="1"/>
  <c r="F21" i="10"/>
  <c r="F27" i="10" s="1"/>
  <c r="J19" i="17"/>
  <c r="C13" i="10" a="1"/>
  <c r="C13" i="10" s="1"/>
  <c r="C21" i="10" s="1"/>
  <c r="F26" i="10" s="1"/>
  <c r="J19" i="16"/>
  <c r="J27" i="10" a="1"/>
  <c r="K19" i="17" l="1"/>
  <c r="K13" i="12" s="1"/>
  <c r="J13" i="12"/>
  <c r="F13" i="12"/>
  <c r="G5" i="12"/>
  <c r="F11" i="10"/>
  <c r="F25" i="10" s="1"/>
  <c r="C27" i="10"/>
  <c r="C32" i="10" s="1"/>
  <c r="K19" i="16"/>
  <c r="G13" i="12" s="1"/>
  <c r="K32" i="10"/>
  <c r="K31" i="10"/>
  <c r="K34" i="10"/>
  <c r="K28" i="10"/>
  <c r="K33" i="10"/>
  <c r="K30" i="10"/>
  <c r="K29" i="10"/>
  <c r="J3" i="10" a="1"/>
  <c r="K10" i="10" s="1"/>
  <c r="C25" i="10"/>
  <c r="C11" i="10"/>
  <c r="F24" i="10" s="1"/>
  <c r="J39" i="10" s="1"/>
  <c r="N34" i="10"/>
  <c r="O34" i="10" s="1"/>
  <c r="N28" i="10"/>
  <c r="O28" i="10" s="1"/>
  <c r="N33" i="10"/>
  <c r="O33" i="10" s="1"/>
  <c r="N32" i="10"/>
  <c r="O32" i="10" s="1"/>
  <c r="N31" i="10"/>
  <c r="O31" i="10" s="1"/>
  <c r="N30" i="10"/>
  <c r="O30" i="10" s="1"/>
  <c r="N29" i="10"/>
  <c r="O29" i="10" s="1"/>
  <c r="J27" i="10"/>
  <c r="J19" i="10" a="1"/>
  <c r="J11" i="10" a="1"/>
  <c r="N6" i="10" l="1"/>
  <c r="O6" i="10" s="1"/>
  <c r="N10" i="10"/>
  <c r="O10" i="10" s="1"/>
  <c r="N5" i="10"/>
  <c r="O5" i="10" s="1"/>
  <c r="N27" i="10"/>
  <c r="O27" i="10" s="1"/>
  <c r="K27" i="10"/>
  <c r="K14" i="10"/>
  <c r="K13" i="10"/>
  <c r="K18" i="10"/>
  <c r="K12" i="10"/>
  <c r="K17" i="10"/>
  <c r="K16" i="10"/>
  <c r="K15" i="10"/>
  <c r="N4" i="10"/>
  <c r="O4" i="10" s="1"/>
  <c r="J37" i="10"/>
  <c r="J38" i="10"/>
  <c r="J36" i="10"/>
  <c r="J35" i="10"/>
  <c r="J3" i="10"/>
  <c r="K3" i="10" s="1"/>
  <c r="K6" i="10"/>
  <c r="K7" i="10"/>
  <c r="K8" i="10"/>
  <c r="K9" i="10"/>
  <c r="N7" i="10"/>
  <c r="O7" i="10" s="1"/>
  <c r="N8" i="10"/>
  <c r="O8" i="10" s="1"/>
  <c r="K4" i="10"/>
  <c r="N9" i="10"/>
  <c r="O9" i="10" s="1"/>
  <c r="K5" i="10"/>
  <c r="C30" i="10"/>
  <c r="C34" i="10"/>
  <c r="J40" i="10"/>
  <c r="K24" i="10"/>
  <c r="K23" i="10"/>
  <c r="K22" i="10"/>
  <c r="K21" i="10"/>
  <c r="K26" i="10"/>
  <c r="K20" i="10"/>
  <c r="K25" i="10"/>
  <c r="N22" i="10"/>
  <c r="O22" i="10" s="1"/>
  <c r="N21" i="10"/>
  <c r="O21" i="10" s="1"/>
  <c r="N26" i="10"/>
  <c r="O26" i="10" s="1"/>
  <c r="N20" i="10"/>
  <c r="O20" i="10" s="1"/>
  <c r="N25" i="10"/>
  <c r="O25" i="10" s="1"/>
  <c r="N24" i="10"/>
  <c r="O24" i="10" s="1"/>
  <c r="N23" i="10"/>
  <c r="O23" i="10" s="1"/>
  <c r="N18" i="10"/>
  <c r="O18" i="10" s="1"/>
  <c r="N12" i="10"/>
  <c r="O12" i="10" s="1"/>
  <c r="N17" i="10"/>
  <c r="O17" i="10" s="1"/>
  <c r="N15" i="10"/>
  <c r="O15" i="10" s="1"/>
  <c r="N14" i="10"/>
  <c r="O14" i="10" s="1"/>
  <c r="N13" i="10"/>
  <c r="O13" i="10" s="1"/>
  <c r="N16" i="10"/>
  <c r="O16" i="10" s="1"/>
  <c r="J11" i="10"/>
  <c r="J19" i="10"/>
  <c r="N11" i="10" l="1"/>
  <c r="O11" i="10" s="1"/>
  <c r="K11" i="10"/>
  <c r="J41" i="10"/>
  <c r="N3" i="10"/>
  <c r="N19" i="10"/>
  <c r="O19" i="10" s="1"/>
  <c r="K19" i="10"/>
  <c r="N36" i="10"/>
  <c r="N41" i="10"/>
  <c r="N38" i="10"/>
  <c r="N35" i="10"/>
  <c r="J4" i="13" s="1"/>
  <c r="J6" i="13" s="1"/>
  <c r="N37" i="10"/>
  <c r="N64" i="10" l="1"/>
  <c r="N66" i="10"/>
  <c r="N67" i="10"/>
  <c r="O3" i="10"/>
  <c r="N59" i="10"/>
  <c r="N54" i="10"/>
  <c r="N68" i="10"/>
  <c r="N63" i="10"/>
  <c r="N55" i="10"/>
  <c r="N56" i="10"/>
  <c r="N57" i="10"/>
  <c r="N58" i="10"/>
  <c r="N65" i="10"/>
  <c r="F38" i="10"/>
  <c r="G27" i="10"/>
  <c r="G26" i="10"/>
  <c r="G25" i="10"/>
  <c r="G24" i="10"/>
  <c r="F39" i="10"/>
  <c r="F37" i="10"/>
  <c r="F36" i="10"/>
  <c r="N42" i="10"/>
  <c r="N39" i="10" s="1"/>
  <c r="M10" i="14" s="1"/>
  <c r="R7" i="14"/>
  <c r="N40" i="10" l="1"/>
  <c r="M12"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Papadakis</author>
  </authors>
  <commentList>
    <comment ref="E5" authorId="0" shapeId="0" xr:uid="{827F6061-EB4D-B740-AEE8-6E969E14093B}">
      <text>
        <r>
          <rPr>
            <sz val="16"/>
            <color rgb="FF000000"/>
            <rFont val="Arial"/>
            <family val="34"/>
          </rPr>
          <t xml:space="preserve">
</t>
        </r>
        <r>
          <rPr>
            <sz val="16"/>
            <color rgb="FF000000"/>
            <rFont val="Arial"/>
            <family val="34"/>
          </rPr>
          <t xml:space="preserve">This worksheet asks you to check the box that best fits how long a specific service can continue to operate if the power goes out. 
</t>
        </r>
        <r>
          <rPr>
            <sz val="16"/>
            <color rgb="FF000000"/>
            <rFont val="Arial"/>
            <family val="34"/>
          </rPr>
          <t xml:space="preserve">
</t>
        </r>
        <r>
          <rPr>
            <b/>
            <sz val="16"/>
            <color rgb="FF000000"/>
            <rFont val="Arial"/>
            <family val="34"/>
          </rPr>
          <t xml:space="preserve">1) Be conservative in your estimate
</t>
        </r>
        <r>
          <rPr>
            <sz val="16"/>
            <color rgb="FF000000"/>
            <rFont val="Arial"/>
            <family val="34"/>
          </rPr>
          <t xml:space="preserve">
</t>
        </r>
        <r>
          <rPr>
            <sz val="16"/>
            <color rgb="FF000000"/>
            <rFont val="Arial"/>
            <family val="34"/>
          </rPr>
          <t xml:space="preserve">Your discussion with people who know the answer to this may result in an obvious "best fit." 
</t>
        </r>
        <r>
          <rPr>
            <sz val="16"/>
            <color rgb="FF000000"/>
            <rFont val="Arial"/>
            <family val="34"/>
          </rPr>
          <t xml:space="preserve">
</t>
        </r>
        <r>
          <rPr>
            <sz val="16"/>
            <color rgb="FF000000"/>
            <rFont val="Arial"/>
            <family val="34"/>
          </rPr>
          <t xml:space="preserve">However, there is often a “fudge factor” about backup capability. For example, someone might say that their generator could last for up to 5 days depending on the circumstances, but their planning intended only 3 days. 
</t>
        </r>
        <r>
          <rPr>
            <sz val="16"/>
            <color rgb="FF000000"/>
            <rFont val="Arial"/>
            <family val="34"/>
          </rPr>
          <t xml:space="preserve">
</t>
        </r>
        <r>
          <rPr>
            <i/>
            <sz val="16"/>
            <color rgb="FF000000"/>
            <rFont val="Arial"/>
            <family val="34"/>
          </rPr>
          <t xml:space="preserve">You should be conservative in your evaluation and mark their capacity as 2-3 days.
</t>
        </r>
        <r>
          <rPr>
            <b/>
            <sz val="16"/>
            <color rgb="FF000000"/>
            <rFont val="Arial"/>
            <family val="34"/>
          </rPr>
          <t xml:space="preserve">
</t>
        </r>
        <r>
          <rPr>
            <b/>
            <sz val="16"/>
            <color rgb="FF000000"/>
            <rFont val="Arial"/>
            <family val="34"/>
          </rPr>
          <t xml:space="preserve">2) If you have more than one facility
</t>
        </r>
        <r>
          <rPr>
            <b/>
            <sz val="16"/>
            <color rgb="FF000000"/>
            <rFont val="Arial"/>
            <family val="34"/>
          </rPr>
          <t xml:space="preserve">
</t>
        </r>
        <r>
          <rPr>
            <sz val="16"/>
            <color rgb="FF000000"/>
            <rFont val="Arial"/>
            <family val="34"/>
          </rPr>
          <t xml:space="preserve">You might have more than one of the same kind of facility. Average their backup power and use that as the best fit.
</t>
        </r>
        <r>
          <rPr>
            <b/>
            <sz val="16"/>
            <color rgb="FF000000"/>
            <rFont val="Arial"/>
            <family val="34"/>
          </rPr>
          <t xml:space="preserve">
</t>
        </r>
        <r>
          <rPr>
            <b/>
            <sz val="16"/>
            <color rgb="FF000000"/>
            <rFont val="Arial"/>
            <family val="34"/>
          </rPr>
          <t xml:space="preserve">3) Questions for exploring backup power and energy needs
</t>
        </r>
        <r>
          <rPr>
            <sz val="16"/>
            <color rgb="FF000000"/>
            <rFont val="Arial"/>
            <family val="34"/>
          </rPr>
          <t xml:space="preserve">
</t>
        </r>
        <r>
          <rPr>
            <sz val="16"/>
            <color rgb="FF000000"/>
            <rFont val="Arial"/>
            <family val="34"/>
          </rPr>
          <t xml:space="preserve">The </t>
        </r>
        <r>
          <rPr>
            <i/>
            <sz val="16"/>
            <color rgb="FF000000"/>
            <rFont val="Arial"/>
            <family val="34"/>
          </rPr>
          <t>Scoring Tool Planning Guide</t>
        </r>
        <r>
          <rPr>
            <sz val="16"/>
            <color rgb="FF000000"/>
            <rFont val="Arial"/>
            <family val="34"/>
          </rPr>
          <t xml:space="preserve"> suggests several questions that you can ask stakeholders about their backup power capabilities and needs. This can help you better understand their energy context. It's useful information in the Vulnerability Assessment.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Papadakis</author>
  </authors>
  <commentList>
    <comment ref="E5" authorId="0" shapeId="0" xr:uid="{8E5F51A5-A863-0747-91F3-C601C5F5C63F}">
      <text>
        <r>
          <rPr>
            <sz val="16"/>
            <color rgb="FF000000"/>
            <rFont val="Arial"/>
            <family val="34"/>
          </rPr>
          <t xml:space="preserve">
</t>
        </r>
        <r>
          <rPr>
            <sz val="16"/>
            <color rgb="FF000000"/>
            <rFont val="Arial"/>
            <family val="34"/>
          </rPr>
          <t xml:space="preserve">This worksheet asks you to check the box that best fits how long a specific service can continue to operate if the power goes out. 
</t>
        </r>
        <r>
          <rPr>
            <sz val="16"/>
            <color rgb="FF000000"/>
            <rFont val="Arial"/>
            <family val="34"/>
          </rPr>
          <t xml:space="preserve">
</t>
        </r>
        <r>
          <rPr>
            <b/>
            <sz val="16"/>
            <color rgb="FF000000"/>
            <rFont val="Arial"/>
            <family val="34"/>
          </rPr>
          <t xml:space="preserve">1) Be conservative in your estimate
</t>
        </r>
        <r>
          <rPr>
            <sz val="16"/>
            <color rgb="FF000000"/>
            <rFont val="Arial"/>
            <family val="34"/>
          </rPr>
          <t xml:space="preserve">
</t>
        </r>
        <r>
          <rPr>
            <sz val="16"/>
            <color rgb="FF000000"/>
            <rFont val="Arial"/>
            <family val="34"/>
          </rPr>
          <t xml:space="preserve">Your discussion with people who know the answer to this may result in an obvious "best fit." 
</t>
        </r>
        <r>
          <rPr>
            <sz val="16"/>
            <color rgb="FF000000"/>
            <rFont val="Arial"/>
            <family val="34"/>
          </rPr>
          <t xml:space="preserve">
</t>
        </r>
        <r>
          <rPr>
            <sz val="16"/>
            <color rgb="FF000000"/>
            <rFont val="Arial"/>
            <family val="34"/>
          </rPr>
          <t xml:space="preserve">However, there is often a “fudge factor” about backup capability. For example, someone might say that their generator could last for up to 5 days depending on the circumstances, but their planning intended only 3 days. 
</t>
        </r>
        <r>
          <rPr>
            <sz val="16"/>
            <color rgb="FF000000"/>
            <rFont val="Arial"/>
            <family val="34"/>
          </rPr>
          <t xml:space="preserve">
</t>
        </r>
        <r>
          <rPr>
            <i/>
            <sz val="16"/>
            <color rgb="FF000000"/>
            <rFont val="Arial"/>
            <family val="34"/>
          </rPr>
          <t xml:space="preserve">You should be conservative in your evaluation and mark their capacity as 2-3 days.
</t>
        </r>
        <r>
          <rPr>
            <b/>
            <sz val="16"/>
            <color rgb="FF000000"/>
            <rFont val="Arial"/>
            <family val="34"/>
          </rPr>
          <t xml:space="preserve">
</t>
        </r>
        <r>
          <rPr>
            <b/>
            <sz val="16"/>
            <color rgb="FF000000"/>
            <rFont val="Arial"/>
            <family val="34"/>
          </rPr>
          <t xml:space="preserve">2) If you have more than one facility
</t>
        </r>
        <r>
          <rPr>
            <b/>
            <sz val="16"/>
            <color rgb="FF000000"/>
            <rFont val="Arial"/>
            <family val="34"/>
          </rPr>
          <t xml:space="preserve">
</t>
        </r>
        <r>
          <rPr>
            <sz val="16"/>
            <color rgb="FF000000"/>
            <rFont val="Arial"/>
            <family val="34"/>
          </rPr>
          <t xml:space="preserve">You might have more than one of the same kind of facility. Average their backup power and use that as the best fit.
</t>
        </r>
        <r>
          <rPr>
            <b/>
            <sz val="16"/>
            <color rgb="FF000000"/>
            <rFont val="Arial"/>
            <family val="34"/>
          </rPr>
          <t xml:space="preserve">
</t>
        </r>
        <r>
          <rPr>
            <b/>
            <sz val="16"/>
            <color rgb="FF000000"/>
            <rFont val="Arial"/>
            <family val="34"/>
          </rPr>
          <t xml:space="preserve">3) Questions for exploring backup power and energy needs
</t>
        </r>
        <r>
          <rPr>
            <sz val="16"/>
            <color rgb="FF000000"/>
            <rFont val="Arial"/>
            <family val="34"/>
          </rPr>
          <t xml:space="preserve">
</t>
        </r>
        <r>
          <rPr>
            <sz val="16"/>
            <color rgb="FF000000"/>
            <rFont val="Arial"/>
            <family val="34"/>
          </rPr>
          <t xml:space="preserve">The </t>
        </r>
        <r>
          <rPr>
            <i/>
            <sz val="16"/>
            <color rgb="FF000000"/>
            <rFont val="Arial"/>
            <family val="34"/>
          </rPr>
          <t>Scoring Tool Planning Guide</t>
        </r>
        <r>
          <rPr>
            <sz val="16"/>
            <color rgb="FF000000"/>
            <rFont val="Arial"/>
            <family val="34"/>
          </rPr>
          <t xml:space="preserve"> suggests several questions that you can ask stakeholders about their backup power capabilities and needs. This can help you better understand their energy context. It's useful information in the Vulnerability Assessment.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Papadakis</author>
  </authors>
  <commentList>
    <comment ref="E8" authorId="0" shapeId="0" xr:uid="{06BB25E3-D929-F745-BE5F-65EC3497C925}">
      <text>
        <r>
          <rPr>
            <sz val="16"/>
            <color rgb="FF000000"/>
            <rFont val="Arial"/>
            <family val="34"/>
          </rPr>
          <t xml:space="preserve">
</t>
        </r>
        <r>
          <rPr>
            <b/>
            <sz val="16"/>
            <color rgb="FF000000"/>
            <rFont val="Arial"/>
            <family val="34"/>
          </rPr>
          <t xml:space="preserve">1) For community necessities, you </t>
        </r>
        <r>
          <rPr>
            <b/>
            <u/>
            <sz val="16"/>
            <color rgb="FF000000"/>
            <rFont val="Arial"/>
            <family val="34"/>
          </rPr>
          <t>might have more than one</t>
        </r>
        <r>
          <rPr>
            <b/>
            <sz val="16"/>
            <color rgb="FF000000"/>
            <rFont val="Arial"/>
            <family val="34"/>
          </rPr>
          <t xml:space="preserve"> gas station, grocery store, bank/ATM, etc.
</t>
        </r>
        <r>
          <rPr>
            <sz val="16"/>
            <color rgb="FF000000"/>
            <rFont val="Arial"/>
            <family val="34"/>
          </rPr>
          <t xml:space="preserve">
</t>
        </r>
        <r>
          <rPr>
            <sz val="16"/>
            <color rgb="FF000000"/>
            <rFont val="Arial"/>
            <family val="34"/>
          </rPr>
          <t xml:space="preserve"> * Please see the </t>
        </r>
        <r>
          <rPr>
            <i/>
            <sz val="16"/>
            <color rgb="FF000000"/>
            <rFont val="Arial"/>
            <family val="34"/>
          </rPr>
          <t>Scoring Tool Planning Guide</t>
        </r>
        <r>
          <rPr>
            <sz val="16"/>
            <color rgb="FF000000"/>
            <rFont val="Arial"/>
            <family val="34"/>
          </rPr>
          <t xml:space="preserve"> for detailed suggestions on ways to estimate the backup power for multiple establishments. 
</t>
        </r>
        <r>
          <rPr>
            <sz val="16"/>
            <color rgb="FF000000"/>
            <rFont val="Arial"/>
            <family val="34"/>
          </rPr>
          <t xml:space="preserve">
</t>
        </r>
        <r>
          <rPr>
            <b/>
            <sz val="16"/>
            <color rgb="FF000000"/>
            <rFont val="Arial"/>
            <family val="34"/>
          </rPr>
          <t>2) Be conservative in your estimate</t>
        </r>
        <r>
          <rPr>
            <sz val="16"/>
            <color rgb="FF000000"/>
            <rFont val="Arial"/>
            <family val="34"/>
          </rPr>
          <t xml:space="preserve">
</t>
        </r>
        <r>
          <rPr>
            <sz val="16"/>
            <color rgb="FF000000"/>
            <rFont val="Arial"/>
            <family val="34"/>
          </rPr>
          <t xml:space="preserve">Your discussion with people who know the answer to this may result in an obvious "best fit." 
</t>
        </r>
        <r>
          <rPr>
            <sz val="16"/>
            <color rgb="FF000000"/>
            <rFont val="Arial"/>
            <family val="34"/>
          </rPr>
          <t xml:space="preserve">
</t>
        </r>
        <r>
          <rPr>
            <sz val="16"/>
            <color rgb="FF000000"/>
            <rFont val="Arial"/>
            <family val="34"/>
          </rPr>
          <t xml:space="preserve">However, there is often a “fudge factor” about backup capability. For example, someone might say that their generator could last for up to 5 days depending on the circumstances, but their planning intended only 3 days. 
</t>
        </r>
        <r>
          <rPr>
            <sz val="16"/>
            <color rgb="FF000000"/>
            <rFont val="Arial"/>
            <family val="34"/>
          </rPr>
          <t xml:space="preserve">
</t>
        </r>
        <r>
          <rPr>
            <i/>
            <sz val="16"/>
            <color rgb="FF000000"/>
            <rFont val="Arial"/>
            <family val="34"/>
          </rPr>
          <t xml:space="preserve">You should be conservative in your evaluation and mark their capacity as 2-3 days.
</t>
        </r>
        <r>
          <rPr>
            <sz val="16"/>
            <color rgb="FF000000"/>
            <rFont val="Arial"/>
            <family val="34"/>
          </rPr>
          <t xml:space="preserve">
</t>
        </r>
        <r>
          <rPr>
            <b/>
            <sz val="16"/>
            <color rgb="FF000000"/>
            <rFont val="Arial"/>
            <family val="34"/>
          </rPr>
          <t>3) Questions for exploring backup power and energy needs</t>
        </r>
        <r>
          <rPr>
            <sz val="16"/>
            <color rgb="FF000000"/>
            <rFont val="Arial"/>
            <family val="34"/>
          </rPr>
          <t xml:space="preserve">
</t>
        </r>
        <r>
          <rPr>
            <sz val="16"/>
            <color rgb="FF000000"/>
            <rFont val="Arial"/>
            <family val="34"/>
          </rPr>
          <t xml:space="preserve">The </t>
        </r>
        <r>
          <rPr>
            <i/>
            <sz val="16"/>
            <color rgb="FF000000"/>
            <rFont val="Arial"/>
            <family val="34"/>
          </rPr>
          <t>Scoring Tool Planning Guide</t>
        </r>
        <r>
          <rPr>
            <sz val="16"/>
            <color rgb="FF000000"/>
            <rFont val="Arial"/>
            <family val="34"/>
          </rPr>
          <t xml:space="preserve"> suggests several questions that you can ask stakeholders about their backup power capabilities and needs. This can help you better understand their energy context. It's useful information in the Vulnerability Assessment.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Papadakis</author>
  </authors>
  <commentList>
    <comment ref="C11" authorId="0" shapeId="0" xr:uid="{261AA162-2CCC-694F-9D65-48CFF2F73B62}">
      <text>
        <r>
          <rPr>
            <b/>
            <sz val="10"/>
            <color rgb="FF000000"/>
            <rFont val="Tahoma"/>
            <family val="2"/>
          </rPr>
          <t>Papadakis:</t>
        </r>
        <r>
          <rPr>
            <sz val="10"/>
            <color rgb="FF000000"/>
            <rFont val="Tahoma"/>
            <family val="2"/>
          </rPr>
          <t xml:space="preserve">
</t>
        </r>
        <r>
          <rPr>
            <sz val="10"/>
            <color rgb="FF000000"/>
            <rFont val="Tahoma"/>
            <family val="2"/>
          </rPr>
          <t xml:space="preserve">
</t>
        </r>
        <r>
          <rPr>
            <sz val="10"/>
            <color rgb="FF000000"/>
            <rFont val="Tahoma"/>
            <family val="2"/>
          </rPr>
          <t xml:space="preserve">The value for omitted must equal the total of the values for the categories so that the categories account for a share of 50% of a pie. This creates the semi-circle of the dial.
</t>
        </r>
      </text>
    </comment>
    <comment ref="F14" authorId="0" shapeId="0" xr:uid="{D779A0A8-E978-AF44-82E6-9D6C749BA479}">
      <text>
        <r>
          <rPr>
            <b/>
            <sz val="10"/>
            <color rgb="FF000000"/>
            <rFont val="Tahoma"/>
            <family val="2"/>
          </rPr>
          <t>Papadakis:</t>
        </r>
        <r>
          <rPr>
            <sz val="10"/>
            <color rgb="FF000000"/>
            <rFont val="Tahoma"/>
            <family val="2"/>
          </rPr>
          <t xml:space="preserve">
</t>
        </r>
        <r>
          <rPr>
            <sz val="10"/>
            <color rgb="FF000000"/>
            <rFont val="Tahoma"/>
            <family val="2"/>
          </rPr>
          <t xml:space="preserve">
</t>
        </r>
        <r>
          <rPr>
            <sz val="10"/>
            <color rgb="FF000000"/>
            <rFont val="Aptos Narrow"/>
            <scheme val="minor"/>
          </rPr>
          <t>The value for VOID must equal the total of the values for the categories so that the categories account for a share of 50% of a pie. This creates the semi-circle of the dial. It's easiest to calculate the scale increments based ona total of 100.</t>
        </r>
        <r>
          <rPr>
            <sz val="10"/>
            <color rgb="FF000000"/>
            <rFont val="Aptos Narrow"/>
            <scheme val="minor"/>
          </rPr>
          <t xml:space="preserve">
</t>
        </r>
      </text>
    </comment>
    <comment ref="C26" authorId="0" shapeId="0" xr:uid="{C47AFB65-9899-B14C-A383-F7BE619840D3}">
      <text>
        <r>
          <rPr>
            <b/>
            <sz val="10"/>
            <color rgb="FF000000"/>
            <rFont val="Tahoma"/>
            <family val="2"/>
          </rPr>
          <t>Papadakis:</t>
        </r>
        <r>
          <rPr>
            <sz val="10"/>
            <color rgb="FF000000"/>
            <rFont val="Tahoma"/>
            <family val="2"/>
          </rPr>
          <t xml:space="preserve">
</t>
        </r>
        <r>
          <rPr>
            <sz val="10"/>
            <color rgb="FF000000"/>
            <rFont val="Tahoma"/>
            <family val="2"/>
          </rPr>
          <t xml:space="preserve">
</t>
        </r>
        <r>
          <rPr>
            <sz val="10"/>
            <color rgb="FF000000"/>
            <rFont val="Tahoma"/>
            <family val="2"/>
          </rPr>
          <t xml:space="preserve">The value for omitted must equal the total of the values for the categories so that the categories account for a share of 50% of a pie. This creates the semi-circle of the dial.
</t>
        </r>
      </text>
    </comment>
    <comment ref="C27" authorId="0" shapeId="0" xr:uid="{5FDA18D8-E1A8-7C41-9ED8-FC81D9D97D5E}">
      <text>
        <r>
          <rPr>
            <b/>
            <sz val="10"/>
            <color rgb="FF000000"/>
            <rFont val="Tahoma"/>
            <family val="2"/>
          </rPr>
          <t>Papadakis:</t>
        </r>
        <r>
          <rPr>
            <sz val="10"/>
            <color rgb="FF000000"/>
            <rFont val="Tahoma"/>
            <family val="2"/>
          </rPr>
          <t xml:space="preserve">
</t>
        </r>
        <r>
          <rPr>
            <sz val="10"/>
            <color rgb="FF000000"/>
            <rFont val="Tahoma"/>
            <family val="2"/>
          </rPr>
          <t xml:space="preserve">
</t>
        </r>
        <r>
          <rPr>
            <sz val="10"/>
            <color rgb="FF000000"/>
            <rFont val="Tahoma"/>
            <family val="2"/>
          </rPr>
          <t xml:space="preserve">The value for omitted must equal the total of the values for the categories so that the categories account for a share of 50% of a pie. This creates the semi-circle of the dial.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<sst xmlns="http://schemas.openxmlformats.org/spreadsheetml/2006/main" count="567" uniqueCount="334">
  <si>
    <t>9-1-1 call center</t>
  </si>
  <si>
    <t>Fire protection</t>
  </si>
  <si>
    <t>Rescue squad or ambulance</t>
  </si>
  <si>
    <t>Police department</t>
  </si>
  <si>
    <t>1 day or less</t>
  </si>
  <si>
    <t>4-7 days</t>
  </si>
  <si>
    <t>1-2 weeks</t>
  </si>
  <si>
    <t>More than 2 weeks</t>
  </si>
  <si>
    <t>Yes</t>
  </si>
  <si>
    <t>No</t>
  </si>
  <si>
    <t>Catalog of scoring tool drop down menus</t>
  </si>
  <si>
    <t>CannotAnswer</t>
  </si>
  <si>
    <t>Not in your community. Do not answer.</t>
  </si>
  <si>
    <t>Cannot operate, no backup power</t>
  </si>
  <si>
    <t>Municipal trash collection</t>
  </si>
  <si>
    <t>Municipal water supply</t>
  </si>
  <si>
    <t>STEP 1. Identify your vital services</t>
  </si>
  <si>
    <t>STEP 2.  Determine your backup power capabilities</t>
  </si>
  <si>
    <t>Interpreting Step 1 Results</t>
  </si>
  <si>
    <t>Interpreting Step 2 Results</t>
  </si>
  <si>
    <t>Interpreting Step 3 Results</t>
  </si>
  <si>
    <t>This means that, overall, your community has little to no backup power, making it vulnerable to almost any kind of a power outage.</t>
  </si>
  <si>
    <t>Not Applicable</t>
  </si>
  <si>
    <t>NotApplicable2</t>
  </si>
  <si>
    <t>1-3 days</t>
  </si>
  <si>
    <t>Interprets as 0 to &lt; 0.5, 0.5 to &lt; 1, etc.</t>
  </si>
  <si>
    <t>This means that, overall, most of these vital services have the potential to be resilient for extreme-to-catastrophic outages lasting 2 weeks or more.</t>
  </si>
  <si>
    <t>Resilience Score</t>
  </si>
  <si>
    <t>Emergency Management</t>
  </si>
  <si>
    <t>Community shelter</t>
  </si>
  <si>
    <t>Distribution of necessities</t>
  </si>
  <si>
    <t>Animal shelter</t>
  </si>
  <si>
    <t>Public communication</t>
  </si>
  <si>
    <t>Debris clearing</t>
  </si>
  <si>
    <t>Special needs transportation</t>
  </si>
  <si>
    <t>Search and rescue</t>
  </si>
  <si>
    <t>Phone and internet access</t>
  </si>
  <si>
    <t>Public transportation</t>
  </si>
  <si>
    <t>Local TV or radio station</t>
  </si>
  <si>
    <t>Food bank or pantry</t>
  </si>
  <si>
    <t>Grocery stores</t>
  </si>
  <si>
    <t>Gas stations</t>
  </si>
  <si>
    <t>Pharmacies</t>
  </si>
  <si>
    <t>Banks and ATMs</t>
  </si>
  <si>
    <r>
      <t xml:space="preserve">This means that, overall, your community has the potential to handle a major outage of at least 1-3 days for </t>
    </r>
    <r>
      <rPr>
        <u/>
        <sz val="12"/>
        <color theme="1"/>
        <rFont val="Aptos Narrow (Body)"/>
      </rPr>
      <t>some</t>
    </r>
    <r>
      <rPr>
        <sz val="12"/>
        <color theme="1"/>
        <rFont val="Aptos Narrow"/>
        <family val="2"/>
        <scheme val="minor"/>
      </rPr>
      <t xml:space="preserve"> of these vital services.</t>
    </r>
  </si>
  <si>
    <t>This means that, overall, your community has the potential to manage extreme outages of at least 1 week for some of these vital services.</t>
  </si>
  <si>
    <t>This means that, overall, your community has the potential to be resilient for extreme outage events of at least 1-2 weeks for several of these vital services.</t>
  </si>
  <si>
    <t>Community Necessities</t>
  </si>
  <si>
    <t>Municipal sewer &amp; wastewater</t>
  </si>
  <si>
    <t>Public Health &amp; Safety</t>
  </si>
  <si>
    <t>PH&amp;S</t>
  </si>
  <si>
    <t>EM</t>
  </si>
  <si>
    <t>Comm Nec</t>
  </si>
  <si>
    <t>HH</t>
  </si>
  <si>
    <t>Mean</t>
  </si>
  <si>
    <t>Median</t>
  </si>
  <si>
    <t>25th percentile</t>
  </si>
  <si>
    <t>75th percentile</t>
  </si>
  <si>
    <t>Proportion =&lt;1</t>
  </si>
  <si>
    <t>Proportion =&gt;3</t>
  </si>
  <si>
    <t>Used for...</t>
  </si>
  <si>
    <t>STEP 2 drop down menu</t>
  </si>
  <si>
    <t>STEP 2 drop down menu. Message will show if the answer in STEP 1 is NO and prevent user from selecting a response in STEP 2.</t>
  </si>
  <si>
    <t>STEP 3. Automatically fills cell if the answer in STEP 1 is NO.</t>
  </si>
  <si>
    <t>Drop Down Menus &amp; Automated Messages Based on Named Formulas</t>
  </si>
  <si>
    <t xml:space="preserve">Name of formula </t>
  </si>
  <si>
    <t>List options or message</t>
  </si>
  <si>
    <t>BackupPower</t>
  </si>
  <si>
    <t>EmptyList</t>
  </si>
  <si>
    <t>Generates a blank cell when used in a Data Validation List Source box.</t>
  </si>
  <si>
    <t>The total number of services that are not applicable</t>
  </si>
  <si>
    <t>All Raw Resilience Scores</t>
  </si>
  <si>
    <t>The total number of available services in the community</t>
  </si>
  <si>
    <t>Number or not?</t>
  </si>
  <si>
    <t>The key resilience scoring indicators cannot be calculated from the  raw resilience scores. The formulas (although correct) are calculating incorrectly. The "Not Applicable" is creating hidden cell  coding that Excel is reading inconsistently as number vs. text. The "cleaned" scores are the ones to use.</t>
  </si>
  <si>
    <t xml:space="preserve">The formula for the cleaned score trims out the hidden blank spaces that are not visible in the cell. It requires Excel to create a completely blank cell (with no hidden anything in it) if the score is "not applicable." It then forces the score to be entered as an actual numerical value with no hidden or accidental text codes. The functions now correctly exclude the completely blank cells from their calculations and I have manually validated  all of the resulting values. </t>
  </si>
  <si>
    <t>Cleaned Scoresfor Indicators</t>
  </si>
  <si>
    <t>Number of 0 scores</t>
  </si>
  <si>
    <t>Number of 0.5 scores</t>
  </si>
  <si>
    <t>Number of 1 scores</t>
  </si>
  <si>
    <t>Number of 2 scores</t>
  </si>
  <si>
    <t>Number of 3 scores</t>
  </si>
  <si>
    <t>Number of 4 scores</t>
  </si>
  <si>
    <t>Qualitative Scale</t>
  </si>
  <si>
    <t>Quantitative Scale</t>
  </si>
  <si>
    <t>Resilience Score Needle</t>
  </si>
  <si>
    <t>Category</t>
  </si>
  <si>
    <t>Value</t>
  </si>
  <si>
    <t>Omitted</t>
  </si>
  <si>
    <t>Total</t>
  </si>
  <si>
    <t>Unit Label</t>
  </si>
  <si>
    <t>Void</t>
  </si>
  <si>
    <t>Size of needle</t>
  </si>
  <si>
    <t>Balance</t>
  </si>
  <si>
    <t>A day or less</t>
  </si>
  <si>
    <t>Ordinary outages</t>
  </si>
  <si>
    <t>Major outages</t>
  </si>
  <si>
    <t>Extreme outages</t>
  </si>
  <si>
    <t>Major-to-extreme outages</t>
  </si>
  <si>
    <t>Catastrophic outages</t>
  </si>
  <si>
    <t>omit</t>
  </si>
  <si>
    <r>
      <t xml:space="preserve">Is this service in your community? 
Select </t>
    </r>
    <r>
      <rPr>
        <b/>
        <i/>
        <sz val="11"/>
        <color theme="1"/>
        <rFont val="Verdana"/>
        <family val="2"/>
      </rPr>
      <t>YES or NO</t>
    </r>
    <r>
      <rPr>
        <b/>
        <sz val="11"/>
        <color theme="1"/>
        <rFont val="Verdana"/>
        <family val="2"/>
      </rPr>
      <t xml:space="preserve"> from the dropdown menu.</t>
    </r>
  </si>
  <si>
    <t xml:space="preserve"> </t>
  </si>
  <si>
    <t xml:space="preserve"> This means that, overall, your community is able to manage ordinary outages of a few hours  for some of these vital services.</t>
  </si>
  <si>
    <r>
      <t xml:space="preserve">Your average energy resilience score for the vital Public Health and Safety services that your community provides is  ...
</t>
    </r>
    <r>
      <rPr>
        <i/>
        <sz val="12"/>
        <color theme="1"/>
        <rFont val="Verdana"/>
        <family val="2"/>
      </rPr>
      <t>(The highest possible 
score is 4)</t>
    </r>
  </si>
  <si>
    <t>Number of services available in each impact area</t>
  </si>
  <si>
    <t>Public health and safety</t>
  </si>
  <si>
    <t>Emergency management</t>
  </si>
  <si>
    <t>Community necessities</t>
  </si>
  <si>
    <t>Support of vulnerable households</t>
  </si>
  <si>
    <t># NOT AVAILABLE</t>
  </si>
  <si>
    <t># AVAILABLE</t>
  </si>
  <si>
    <t>Percent of all 32 not available</t>
  </si>
  <si>
    <t>AVERAGE SCORE</t>
  </si>
  <si>
    <t>Support of Vulnerable Households</t>
  </si>
  <si>
    <t>Impact Area Resilience Scores</t>
  </si>
  <si>
    <t>Distribution of All Scores</t>
  </si>
  <si>
    <t>Number of services with this score</t>
  </si>
  <si>
    <t>Score</t>
  </si>
  <si>
    <t>Resilience Rating</t>
  </si>
  <si>
    <t>Basic Resilience</t>
  </si>
  <si>
    <t>Highly Vulnerable</t>
  </si>
  <si>
    <t>Weak Resilience</t>
  </si>
  <si>
    <t>Good Resilience</t>
  </si>
  <si>
    <t>High Resilience</t>
  </si>
  <si>
    <t>Extreme Resilience</t>
  </si>
  <si>
    <t>No backup power at all.</t>
  </si>
  <si>
    <t>Backup power of a day or less (ordinary outages)</t>
  </si>
  <si>
    <t>Backup power of 1-3 days (major outages)</t>
  </si>
  <si>
    <t>Backup power for 4-7 days (major-to-extreme outages)</t>
  </si>
  <si>
    <t>Backup power for 1-2 weeks (extreme outages)</t>
  </si>
  <si>
    <t>Backup power for more than 2 weeks (catastrophic outages)</t>
  </si>
  <si>
    <t>Backup of a day or less</t>
  </si>
  <si>
    <t>(Ordinary outages)</t>
  </si>
  <si>
    <t>Backup of 1-3 days</t>
  </si>
  <si>
    <t>(Major outages)</t>
  </si>
  <si>
    <t>Backup of 4-7 days</t>
  </si>
  <si>
    <t>(Major-to-extreme outages)</t>
  </si>
  <si>
    <t>Backup of 1-2 weeks</t>
  </si>
  <si>
    <t>(Extreme outages)</t>
  </si>
  <si>
    <t>Backup more than 2 weeks</t>
  </si>
  <si>
    <t xml:space="preserve">(Extreme and catastrophic outages) </t>
  </si>
  <si>
    <t>DO NOT USE FOR CALCULATIONS. SEE COMMENT BELOW.</t>
  </si>
  <si>
    <t>Time (for combo graph)</t>
  </si>
  <si>
    <t>Community Score</t>
  </si>
  <si>
    <t xml:space="preserve">Briefly note of the kind of backup power that is available below. Examples include batteries and generators (LP gas, diesel, etc). </t>
  </si>
  <si>
    <t>Backup capability of 1-3 days, indicating resilience for a major outage.</t>
  </si>
  <si>
    <t>No backup power, no resilience, and highly vulnerable during an outage.</t>
  </si>
  <si>
    <t>Backup power for 1 day or less, indicating resilience only for ordinary and short outages.</t>
  </si>
  <si>
    <t>Backup capability of 4-7 days, indicating resilience for major to potentially extreme outages.</t>
  </si>
  <si>
    <t>Backup capability of 1-2 weeks, indicating resilience for extreme outages.</t>
  </si>
  <si>
    <t>Backup power for more than 2 weeks, indicating resilience for extreme to potentially catastrophic outages.</t>
  </si>
  <si>
    <t xml:space="preserve">
This tool does not rate energy resilience for vital public health and safety services located outside of your community. 
The fewer services you have locally, the more reliant you are on regional providers for meeting public health and safety needs during a power outage.
You can explore this issue more as part of your Vulnerability Assessment. </t>
  </si>
  <si>
    <t xml:space="preserve">
Backup power capability is a key determinant of your community's energy resilience. Vital public health and safety services may or may not have backup power. This affects their ability to keep operating during an outage and maintain service for your residents.
One consideration during an outage is how long backup power can last. For example, once batteries are used up they need a source of electricity to be recharged. Once a generator is out of fuel, it needs more. If sources of refueling are not available or are also affected by an outage, then your backup capability is limited to the fuel already in the generator. 
Indicate below how long each of the services in your community could operate with available backup power (if any) during a power outage.</t>
  </si>
  <si>
    <t>i</t>
  </si>
  <si>
    <t xml:space="preserve">Rescue squad or ambulance </t>
  </si>
  <si>
    <r>
      <t xml:space="preserve">Municipal water supply  </t>
    </r>
    <r>
      <rPr>
        <sz val="18"/>
        <color rgb="FF0432FF"/>
        <rFont val="Webdings"/>
        <charset val="2"/>
      </rPr>
      <t>i</t>
    </r>
  </si>
  <si>
    <r>
      <t xml:space="preserve">Acute medical care facility </t>
    </r>
    <r>
      <rPr>
        <sz val="18"/>
        <color rgb="FF0432FF"/>
        <rFont val="Webdings"/>
        <charset val="2"/>
      </rPr>
      <t>i</t>
    </r>
    <r>
      <rPr>
        <sz val="11"/>
        <color theme="1"/>
        <rFont val="Verdana"/>
        <family val="2"/>
      </rPr>
      <t xml:space="preserve"> </t>
    </r>
  </si>
  <si>
    <t>Understanding Your Score and Next Steps</t>
  </si>
  <si>
    <t>✳️ STEP 2.  Determine your backup power capabilities</t>
  </si>
  <si>
    <t>Acute medical care facility</t>
  </si>
  <si>
    <r>
      <t xml:space="preserve">
Below is a list of 8 vital public health and safety services that are needed during an extended power outage. 
Indicate which ones are physically located in your community. You will evaluate energy resilience only for the services that are actually within your community's boundaries. 
</t>
    </r>
    <r>
      <rPr>
        <b/>
        <sz val="12"/>
        <color theme="1"/>
        <rFont val="Verdana"/>
        <family val="2"/>
      </rPr>
      <t>As long as a service is located in your community, you should include it and select YES. It doesn't matter who owns and/or operates it.</t>
    </r>
    <r>
      <rPr>
        <b/>
        <i/>
        <sz val="12"/>
        <color theme="1"/>
        <rFont val="Verdana"/>
        <family val="2"/>
      </rPr>
      <t xml:space="preserve">
</t>
    </r>
    <r>
      <rPr>
        <b/>
        <sz val="12"/>
        <color theme="1"/>
        <rFont val="Verdana"/>
        <family val="2"/>
      </rPr>
      <t xml:space="preserve">If a service is not in your town, but is within 2-3 miles nearby and you want to include it in your scoring, you can.  </t>
    </r>
  </si>
  <si>
    <r>
      <t xml:space="preserve">Is this service in your community? 
Select </t>
    </r>
    <r>
      <rPr>
        <b/>
        <i/>
        <sz val="11"/>
        <color theme="1"/>
        <rFont val="Verdana"/>
        <family val="2"/>
      </rPr>
      <t>YES or NO</t>
    </r>
    <r>
      <rPr>
        <b/>
        <sz val="11"/>
        <color theme="1"/>
        <rFont val="Verdana"/>
        <family val="2"/>
      </rPr>
      <t xml:space="preserve"> from the dropdown menu.  </t>
    </r>
  </si>
  <si>
    <r>
      <t xml:space="preserve">
Below is a list of 8 vital emergency management services that are needed during an extended power outage. 
Indicate which ones are physically located in your community. You will evaluate energy resilience only for the services that are actually within your community's boundaries. 
</t>
    </r>
    <r>
      <rPr>
        <b/>
        <sz val="12"/>
        <color theme="1"/>
        <rFont val="Verdana"/>
        <family val="2"/>
      </rPr>
      <t>As long as a service is located in your community, you should include it and select YES. It doesn't matter who owns and/or operates it.</t>
    </r>
    <r>
      <rPr>
        <b/>
        <i/>
        <sz val="12"/>
        <color theme="1"/>
        <rFont val="Verdana"/>
        <family val="2"/>
      </rPr>
      <t xml:space="preserve">
</t>
    </r>
    <r>
      <rPr>
        <b/>
        <sz val="12"/>
        <color theme="1"/>
        <rFont val="Verdana"/>
        <family val="2"/>
      </rPr>
      <t xml:space="preserve">If a service is not in your town, but is within 2-3 miles nearby and you want to include it in your scoring, you can. This is optional. </t>
    </r>
  </si>
  <si>
    <t xml:space="preserve">
This tool does not rate energy resilience for vital emergency management services located outside of your community. 
The fewer services you have locally, the more reliant you are on regional providers for meeting these needs during a power outage.
You can explore this issue more as part of your Vulnerability Assessment. </t>
  </si>
  <si>
    <r>
      <t xml:space="preserve">Your average energy resilience score for the vital Emergency Management services that your community provides is  ...
</t>
    </r>
    <r>
      <rPr>
        <i/>
        <sz val="12"/>
        <color theme="1"/>
        <rFont val="Verdana"/>
        <family val="2"/>
      </rPr>
      <t>(The highest possible 
score is 4)</t>
    </r>
  </si>
  <si>
    <r>
      <t xml:space="preserve">Distribution of necessities </t>
    </r>
    <r>
      <rPr>
        <sz val="18"/>
        <color rgb="FF0432FF"/>
        <rFont val="Webdings"/>
        <charset val="2"/>
      </rPr>
      <t>i</t>
    </r>
    <r>
      <rPr>
        <sz val="11"/>
        <color theme="1"/>
        <rFont val="Verdana"/>
        <family val="2"/>
      </rPr>
      <t xml:space="preserve"> </t>
    </r>
  </si>
  <si>
    <r>
      <t xml:space="preserve">Animal shelter </t>
    </r>
    <r>
      <rPr>
        <sz val="18"/>
        <color rgb="FF0432FF"/>
        <rFont val="Webdings"/>
        <charset val="2"/>
      </rPr>
      <t>i</t>
    </r>
    <r>
      <rPr>
        <sz val="11"/>
        <color theme="1"/>
        <rFont val="Verdana"/>
        <family val="2"/>
      </rPr>
      <t xml:space="preserve"> </t>
    </r>
  </si>
  <si>
    <r>
      <t xml:space="preserve">Public communication </t>
    </r>
    <r>
      <rPr>
        <sz val="18"/>
        <color rgb="FF0432FF"/>
        <rFont val="Webdings"/>
        <charset val="2"/>
      </rPr>
      <t>i</t>
    </r>
    <r>
      <rPr>
        <sz val="11"/>
        <color theme="1"/>
        <rFont val="Verdana"/>
        <family val="2"/>
      </rPr>
      <t xml:space="preserve"> </t>
    </r>
  </si>
  <si>
    <t>Emergency command center</t>
  </si>
  <si>
    <r>
      <t xml:space="preserve">Special needs transportation </t>
    </r>
    <r>
      <rPr>
        <sz val="18"/>
        <color rgb="FF0432FF"/>
        <rFont val="Webdings"/>
        <charset val="2"/>
      </rPr>
      <t>i</t>
    </r>
    <r>
      <rPr>
        <sz val="11"/>
        <color theme="1"/>
        <rFont val="Verdana"/>
        <family val="2"/>
      </rPr>
      <t xml:space="preserve"> </t>
    </r>
  </si>
  <si>
    <t xml:space="preserve">
These emergency management services reflect community support that can be mobilized right away. Many power outages happen because of extreme weather events that may also be declared disasters. However, in a disaster declaration, it can be many days before FEMA or other assistance arrives.
Your backup power capability here reflects your community's self-sufficiency in taking care of itself in a power outage that can be considered a public emergency. This typically means that the power is likely to be out for a large number of people for longer than a day. It is mostly likely to be caused by extreme weather. But is some places, particularly rural areas, it could be because of aging electric power infrastructure.  </t>
  </si>
  <si>
    <t xml:space="preserve">
Important insights from Step 2 are related to critical local services that lack backup power or have backup for only an hour or two. You will want to find out what happens when these services lose their electricity. For example, who would provide fire fighting or ambulance service? And how long are they prepared or able to do so?
You also want to know where services would get fuel if their backup generators run out. Fuel storage (such as in a Public Works Department) can extend the backup operating time of generators, but only if the stored fuel is also accessible during the power outage.
You can explore these issues more as part of your Vulnerability Assessment. </t>
  </si>
  <si>
    <r>
      <t xml:space="preserve">Public phone and internet access </t>
    </r>
    <r>
      <rPr>
        <sz val="18"/>
        <color rgb="FF0432FF"/>
        <rFont val="Webdings"/>
        <charset val="2"/>
      </rPr>
      <t>i</t>
    </r>
    <r>
      <rPr>
        <sz val="11"/>
        <color theme="1"/>
        <rFont val="Verdana"/>
        <family val="2"/>
      </rPr>
      <t xml:space="preserve"> </t>
    </r>
  </si>
  <si>
    <r>
      <t xml:space="preserve">Public transportation </t>
    </r>
    <r>
      <rPr>
        <sz val="18"/>
        <color rgb="FF0432FF"/>
        <rFont val="Webdings"/>
        <charset val="2"/>
      </rPr>
      <t>i</t>
    </r>
    <r>
      <rPr>
        <sz val="11"/>
        <color theme="1"/>
        <rFont val="Verdana"/>
        <family val="2"/>
      </rPr>
      <t xml:space="preserve"> </t>
    </r>
  </si>
  <si>
    <r>
      <t xml:space="preserve">Local TV or radio station </t>
    </r>
    <r>
      <rPr>
        <sz val="18"/>
        <color rgb="FF0432FF"/>
        <rFont val="Webdings"/>
        <charset val="2"/>
      </rPr>
      <t>i</t>
    </r>
    <r>
      <rPr>
        <sz val="11"/>
        <color theme="1"/>
        <rFont val="Verdana"/>
        <family val="2"/>
      </rPr>
      <t xml:space="preserve"> </t>
    </r>
  </si>
  <si>
    <t xml:space="preserve">
This tool does not rate energy resilience for community necessities provided outside of your community. 
The fewer necessities that are provided locally, the more reliant you are on other places for meeting these needs during a power outage.
You can explore this issue more as part of your Vulnerability Assessment. </t>
  </si>
  <si>
    <r>
      <t xml:space="preserve">Grocery store </t>
    </r>
    <r>
      <rPr>
        <sz val="18"/>
        <color rgb="FF0432FF"/>
        <rFont val="Webdings"/>
        <charset val="2"/>
      </rPr>
      <t>i</t>
    </r>
    <r>
      <rPr>
        <sz val="11"/>
        <color theme="1"/>
        <rFont val="Verdana"/>
        <family val="2"/>
      </rPr>
      <t xml:space="preserve"> </t>
    </r>
  </si>
  <si>
    <t>Dependence on well water</t>
  </si>
  <si>
    <t>Description</t>
  </si>
  <si>
    <r>
      <t xml:space="preserve">Municipal water supply </t>
    </r>
    <r>
      <rPr>
        <sz val="18"/>
        <color rgb="FF0432FF"/>
        <rFont val="Webdings"/>
        <charset val="2"/>
      </rPr>
      <t>i</t>
    </r>
  </si>
  <si>
    <t xml:space="preserve">Lack of transportation </t>
  </si>
  <si>
    <t xml:space="preserve">Limited English-speaking ability </t>
  </si>
  <si>
    <t xml:space="preserve">Dependence on home health care equipment </t>
  </si>
  <si>
    <t xml:space="preserve">Dependence on home health caregivers </t>
  </si>
  <si>
    <t xml:space="preserve">Loss of home heating or cooling </t>
  </si>
  <si>
    <t>Type of Household 
Vulnerability</t>
  </si>
  <si>
    <r>
      <t xml:space="preserve">Vulnerability during a cold snap without a power outage </t>
    </r>
    <r>
      <rPr>
        <sz val="18"/>
        <color rgb="FF0432FF"/>
        <rFont val="Webdings"/>
        <charset val="2"/>
      </rPr>
      <t>i</t>
    </r>
    <r>
      <rPr>
        <sz val="11"/>
        <color theme="1"/>
        <rFont val="Verdana"/>
        <family val="2"/>
      </rPr>
      <t xml:space="preserve"> </t>
    </r>
  </si>
  <si>
    <r>
      <t xml:space="preserve">Vulnerability during extreme heat without a power outage </t>
    </r>
    <r>
      <rPr>
        <sz val="18"/>
        <color rgb="FF0432FF"/>
        <rFont val="Webdings"/>
        <charset val="2"/>
      </rPr>
      <t>i</t>
    </r>
    <r>
      <rPr>
        <sz val="11"/>
        <color theme="1"/>
        <rFont val="Verdana"/>
        <family val="2"/>
      </rPr>
      <t xml:space="preserve"> </t>
    </r>
  </si>
  <si>
    <t xml:space="preserve">This outage impact area is different than the other three. It does not use backup power capability as the main way of evaluating your community's energy resilience. Instead, it focuses on the formal and informal social networks that you have in place to help people whose health and safety is at greater risk during an outage or extreme weather temperatures.  </t>
  </si>
  <si>
    <r>
      <rPr>
        <sz val="36"/>
        <color theme="1"/>
        <rFont val="Verdana"/>
        <family val="2"/>
      </rPr>
      <t>Public Health and Safety</t>
    </r>
    <r>
      <rPr>
        <sz val="12"/>
        <color rgb="FF000000"/>
        <rFont val="Verdana"/>
        <family val="2"/>
      </rPr>
      <t xml:space="preserve">
</t>
    </r>
    <r>
      <rPr>
        <sz val="16"/>
        <color rgb="FF000000"/>
        <rFont val="Verdana"/>
        <family val="2"/>
      </rPr>
      <t xml:space="preserve">The public health and safety outage impact area represents the </t>
    </r>
    <r>
      <rPr>
        <b/>
        <i/>
        <sz val="16"/>
        <color rgb="FF000000"/>
        <rFont val="Verdana"/>
        <family val="2"/>
      </rPr>
      <t>everyday public services</t>
    </r>
    <r>
      <rPr>
        <sz val="16"/>
        <color rgb="FF000000"/>
        <rFont val="Verdana"/>
        <family val="2"/>
      </rPr>
      <t xml:space="preserve"> in a community 
that are fundamental to protecting human health, life, and safety. </t>
    </r>
    <r>
      <rPr>
        <sz val="12"/>
        <color rgb="FF000000"/>
        <rFont val="Verdana"/>
        <family val="2"/>
      </rPr>
      <t xml:space="preserve">
</t>
    </r>
  </si>
  <si>
    <r>
      <rPr>
        <sz val="36"/>
        <color theme="1"/>
        <rFont val="Verdana"/>
        <family val="2"/>
      </rPr>
      <t>Emergency Management</t>
    </r>
    <r>
      <rPr>
        <sz val="12"/>
        <color rgb="FF000000"/>
        <rFont val="Verdana"/>
        <family val="2"/>
      </rPr>
      <t xml:space="preserve">
</t>
    </r>
    <r>
      <rPr>
        <sz val="16"/>
        <color rgb="FF000000"/>
        <rFont val="Verdana"/>
        <family val="2"/>
      </rPr>
      <t xml:space="preserve">Emergency management services are vital </t>
    </r>
    <r>
      <rPr>
        <b/>
        <i/>
        <sz val="16"/>
        <color rgb="FF000000"/>
        <rFont val="Verdana"/>
        <family val="2"/>
      </rPr>
      <t>but temporary</t>
    </r>
    <r>
      <rPr>
        <sz val="16"/>
        <color rgb="FF000000"/>
        <rFont val="Verdana"/>
        <family val="2"/>
      </rPr>
      <t xml:space="preserve"> responses to protect the community during an emergency event and its immediate aftermath. Examples of emergencies include extreme weather events and natural disasters.</t>
    </r>
    <r>
      <rPr>
        <sz val="12"/>
        <color rgb="FF000000"/>
        <rFont val="Verdana"/>
        <family val="2"/>
      </rPr>
      <t xml:space="preserve">
</t>
    </r>
  </si>
  <si>
    <r>
      <rPr>
        <sz val="36"/>
        <color theme="1"/>
        <rFont val="Verdana"/>
        <family val="2"/>
      </rPr>
      <t>Community Necessities</t>
    </r>
    <r>
      <rPr>
        <sz val="12"/>
        <color rgb="FF000000"/>
        <rFont val="Verdana"/>
        <family val="2"/>
      </rPr>
      <t xml:space="preserve">
</t>
    </r>
    <r>
      <rPr>
        <sz val="16"/>
        <color rgb="FF000000"/>
        <rFont val="Verdana"/>
        <family val="2"/>
      </rPr>
      <t xml:space="preserve">Community necessities represent the goods and services that people rely on to meet their everyday basic needs. </t>
    </r>
    <r>
      <rPr>
        <b/>
        <i/>
        <sz val="16"/>
        <color rgb="FF000000"/>
        <rFont val="Verdana"/>
        <family val="2"/>
      </rPr>
      <t>Necessities are not luxuries.</t>
    </r>
    <r>
      <rPr>
        <sz val="16"/>
        <color rgb="FF000000"/>
        <rFont val="Verdana"/>
        <family val="2"/>
      </rPr>
      <t xml:space="preserve"> They are essential for people to function as individuals, families, and households. Most community necessities are provided by local businesses, but they might also be offered by local government or social service organizations.
</t>
    </r>
  </si>
  <si>
    <t>For a power outage longer than 1 day, is your community able to identify households without transportation and relocate them to a safer place if needed?</t>
  </si>
  <si>
    <t>For a power outage longer than 1 day, is your community able to provide potable water for homes that use well water?</t>
  </si>
  <si>
    <t xml:space="preserve">For a power outage longer than 1 day, is your community able to identify households dependent on home health care equipment and provide them with a source of electricity for their equipment if needed? </t>
  </si>
  <si>
    <t>For a power outage longer than 1 day, is your community able to identify households dependent on home health caregivers, do a wellness check, and then act on any needs?</t>
  </si>
  <si>
    <t>Does your community have a shelter where vulnerable people can go to stay warm or cool during an extended power outage?</t>
  </si>
  <si>
    <t>Does your community have a cooling center where vulnerable people can go during extreme heat, even if there is no power outage?</t>
  </si>
  <si>
    <t>Does your community have a warming center where vulnerable people can go during extreme heat, even if there is no power outage?</t>
  </si>
  <si>
    <t xml:space="preserve">Briefly note of the kind of backup power that is available below. Examples include batteries,  generators, and fuel depots </t>
  </si>
  <si>
    <t xml:space="preserve">
The organizations that provide necessary goods and services are everyday  establishments. They are not specially created to meet emergency needs. If these are not available or operational in your community during an extended power outage, local residents must travel to get what they need. 
For power outages longer than a day, the ability of people to travel to meet regular basic needs is critical if resources aren't available locally. Clearing debris from roads (an Emergency Management service) is important, and so is access to public transportation for people who cannot drive or don't have personal vehicles. Snow, ice, or flooding may prevent people from traveling at all and they can't get access to what they need.
If the power outage is widespread, then places "out of town" that people normally rely on might not be available, either.
You can explore this issue more as part of your Vulnerability Assessment.   </t>
  </si>
  <si>
    <t xml:space="preserve">
The overall energy resilience score for this impact area is simply the average of the individual services. It is a general indicator of the broad level of outage preparedness you have for these public health and safety needs. 
As a consequence, some of the public health and services in your community might have a lower resilience capacity than this average. Look at each of your services carefully to see where the average might be overstating (or understating) a capability.</t>
  </si>
  <si>
    <t>STEP 2 dropdown menu [indirect] for PH&amp;S, EM, and CN</t>
  </si>
  <si>
    <t>Relevant</t>
  </si>
  <si>
    <t>Not Relevant</t>
  </si>
  <si>
    <t>STEP 2 dropdown menu for vulnerable households</t>
  </si>
  <si>
    <t>We have nothing like this at all</t>
  </si>
  <si>
    <r>
      <t xml:space="preserve">We have </t>
    </r>
    <r>
      <rPr>
        <b/>
        <i/>
        <sz val="12"/>
        <color theme="1"/>
        <rFont val="Aptos Narrow"/>
        <scheme val="minor"/>
      </rPr>
      <t>no</t>
    </r>
    <r>
      <rPr>
        <sz val="12"/>
        <color theme="1"/>
        <rFont val="Aptos Narrow"/>
        <family val="2"/>
        <scheme val="minor"/>
      </rPr>
      <t xml:space="preserve"> informal volunteer activity, but </t>
    </r>
    <r>
      <rPr>
        <b/>
        <i/>
        <sz val="12"/>
        <color theme="1"/>
        <rFont val="Aptos Narrow"/>
        <scheme val="minor"/>
      </rPr>
      <t>do have</t>
    </r>
    <r>
      <rPr>
        <sz val="12"/>
        <color theme="1"/>
        <rFont val="Aptos Narrow"/>
        <family val="2"/>
        <scheme val="minor"/>
      </rPr>
      <t xml:space="preserve"> official plans and </t>
    </r>
    <r>
      <rPr>
        <b/>
        <i/>
        <sz val="12"/>
        <color theme="1"/>
        <rFont val="Aptos Narrow"/>
        <scheme val="minor"/>
      </rPr>
      <t>have used them</t>
    </r>
    <r>
      <rPr>
        <sz val="12"/>
        <color theme="1"/>
        <rFont val="Aptos Narrow"/>
        <family val="2"/>
        <scheme val="minor"/>
      </rPr>
      <t xml:space="preserve"> in the past.</t>
    </r>
  </si>
  <si>
    <r>
      <t>We have</t>
    </r>
    <r>
      <rPr>
        <b/>
        <i/>
        <sz val="12"/>
        <color theme="1"/>
        <rFont val="Aptos Narrow"/>
        <scheme val="minor"/>
      </rPr>
      <t xml:space="preserve"> both</t>
    </r>
    <r>
      <rPr>
        <sz val="12"/>
        <color theme="1"/>
        <rFont val="Aptos Narrow"/>
        <family val="2"/>
        <scheme val="minor"/>
      </rPr>
      <t xml:space="preserve"> informal volunteer activity and official plans that </t>
    </r>
    <r>
      <rPr>
        <b/>
        <i/>
        <sz val="12"/>
        <color theme="1"/>
        <rFont val="Aptos Narrow"/>
        <scheme val="minor"/>
      </rPr>
      <t>have been used</t>
    </r>
    <r>
      <rPr>
        <sz val="12"/>
        <color theme="1"/>
        <rFont val="Aptos Narrow"/>
        <family val="2"/>
        <scheme val="minor"/>
      </rPr>
      <t xml:space="preserve"> in the past.</t>
    </r>
  </si>
  <si>
    <t>LookUp Tables for Assigning Scores</t>
  </si>
  <si>
    <t>Used for PH&amp;S, EM, CN STEP 3 automated score interpretation.</t>
  </si>
  <si>
    <t>Used for PH&amp;S, EM, CN STEP 3 AVERAGED automated score interpretation.</t>
  </si>
  <si>
    <t>Used for PH&amp;S, EM, CN STEP 3 to assign score in STEP 3 based on answer in STEP 2.</t>
  </si>
  <si>
    <t>STEP 2.  Evaluate Your Social Network Capabilities</t>
  </si>
  <si>
    <r>
      <t xml:space="preserve">We have </t>
    </r>
    <r>
      <rPr>
        <b/>
        <i/>
        <sz val="12"/>
        <color theme="1"/>
        <rFont val="Aptos Narrow"/>
        <scheme val="minor"/>
      </rPr>
      <t>some</t>
    </r>
    <r>
      <rPr>
        <sz val="12"/>
        <color theme="1"/>
        <rFont val="Aptos Narrow"/>
        <family val="2"/>
        <scheme val="minor"/>
      </rPr>
      <t xml:space="preserve"> experience with this through informal volunteer activity, but </t>
    </r>
    <r>
      <rPr>
        <b/>
        <i/>
        <sz val="12"/>
        <color theme="1"/>
        <rFont val="Aptos Narrow"/>
        <scheme val="minor"/>
      </rPr>
      <t xml:space="preserve"> do not</t>
    </r>
    <r>
      <rPr>
        <sz val="12"/>
        <color theme="1"/>
        <rFont val="Aptos Narrow"/>
        <family val="2"/>
        <scheme val="minor"/>
      </rPr>
      <t xml:space="preserve"> have any official plans.</t>
    </r>
  </si>
  <si>
    <r>
      <t xml:space="preserve">We have </t>
    </r>
    <r>
      <rPr>
        <b/>
        <i/>
        <sz val="12"/>
        <color theme="1"/>
        <rFont val="Aptos Narrow"/>
        <scheme val="minor"/>
      </rPr>
      <t>no</t>
    </r>
    <r>
      <rPr>
        <sz val="12"/>
        <color theme="1"/>
        <rFont val="Aptos Narrow"/>
        <family val="2"/>
        <scheme val="minor"/>
      </rPr>
      <t xml:space="preserve"> informal volunteer activity, but we </t>
    </r>
    <r>
      <rPr>
        <b/>
        <i/>
        <sz val="12"/>
        <color theme="1"/>
        <rFont val="Aptos Narrow"/>
        <scheme val="minor"/>
      </rPr>
      <t>do have</t>
    </r>
    <r>
      <rPr>
        <sz val="12"/>
        <color theme="1"/>
        <rFont val="Aptos Narrow"/>
        <family val="2"/>
        <scheme val="minor"/>
      </rPr>
      <t xml:space="preserve"> official plans. We have </t>
    </r>
    <r>
      <rPr>
        <b/>
        <i/>
        <sz val="12"/>
        <color theme="1"/>
        <rFont val="Aptos Narrow"/>
        <scheme val="minor"/>
      </rPr>
      <t>not yet</t>
    </r>
    <r>
      <rPr>
        <sz val="12"/>
        <color theme="1"/>
        <rFont val="Aptos Narrow"/>
        <family val="2"/>
        <scheme val="minor"/>
      </rPr>
      <t xml:space="preserve"> had to use our plans.</t>
    </r>
  </si>
  <si>
    <r>
      <rPr>
        <sz val="36"/>
        <color theme="1"/>
        <rFont val="Verdana"/>
        <family val="2"/>
      </rPr>
      <t>Support of Vulnerable Households</t>
    </r>
    <r>
      <rPr>
        <sz val="12"/>
        <color rgb="FF000000"/>
        <rFont val="Verdana"/>
        <family val="2"/>
      </rPr>
      <t xml:space="preserve">
</t>
    </r>
    <r>
      <rPr>
        <sz val="16"/>
        <color rgb="FF000000"/>
        <rFont val="Verdana"/>
        <family val="2"/>
      </rPr>
      <t>During an extended power outage, some people are especially vulnerable to the loss of electricity. An outage can make it challenging to safely shelter in place or can prevent them from leaving or evacuating their homes if they should. Their health and safety could be at severe risk.</t>
    </r>
    <r>
      <rPr>
        <sz val="12"/>
        <color rgb="FF000000"/>
        <rFont val="Verdana"/>
        <family val="2"/>
      </rPr>
      <t xml:space="preserve">
</t>
    </r>
  </si>
  <si>
    <r>
      <t xml:space="preserve">Your average energy resilience score for support of vulnerable households is  ...
</t>
    </r>
    <r>
      <rPr>
        <i/>
        <sz val="12"/>
        <color theme="1"/>
        <rFont val="Verdana"/>
        <family val="2"/>
      </rPr>
      <t>(The highest possible 
score is 4)</t>
    </r>
  </si>
  <si>
    <t>Overview of the Community Energy Resilience Scoring Tool</t>
  </si>
  <si>
    <t>• Public health and safety</t>
  </si>
  <si>
    <t>Part 1</t>
  </si>
  <si>
    <t>Part 2</t>
  </si>
  <si>
    <t>• Emergency management</t>
  </si>
  <si>
    <t>• Community necessities</t>
  </si>
  <si>
    <t>• Support of vulnerable households</t>
  </si>
  <si>
    <t>Part 3</t>
  </si>
  <si>
    <t>Each worksheet is printable on a single page. The four impact areas are:</t>
  </si>
  <si>
    <t>Icons, Instructions, and Cell Formats</t>
  </si>
  <si>
    <t xml:space="preserve">✳️ </t>
  </si>
  <si>
    <r>
      <t xml:space="preserve">The tool is divided into 3 parts. </t>
    </r>
    <r>
      <rPr>
        <b/>
        <i/>
        <sz val="12"/>
        <color theme="1"/>
        <rFont val="Verdana"/>
        <family val="2"/>
      </rPr>
      <t>Navigate the worksheets by clicking on the tab names at the bottom of the window.</t>
    </r>
    <r>
      <rPr>
        <i/>
        <sz val="12"/>
        <color theme="1"/>
        <rFont val="Verdana"/>
        <family val="2"/>
      </rPr>
      <t xml:space="preserve"> </t>
    </r>
  </si>
  <si>
    <t>is available. Click the cell to open the message.</t>
  </si>
  <si>
    <t xml:space="preserve">A cell shows bright yellow when you have changed an answer that affects </t>
  </si>
  <si>
    <t>You can only enter data in gray-shaded cells.</t>
  </si>
  <si>
    <t xml:space="preserve">This green button means that more detailed instructions are in the comment box </t>
  </si>
  <si>
    <t>for that cell. Hover over or open the comment for its details.</t>
  </si>
  <si>
    <t>The blue information icon means that an explanation or instruction</t>
  </si>
  <si>
    <t xml:space="preserve">Is a single worksheet with your community resilience scores and interpretation, which </t>
  </si>
  <si>
    <t>use the results of Part 1. This is printable as a 1-page infographic.</t>
  </si>
  <si>
    <t xml:space="preserve">Enter the name of  your community if you want it to print on your worksheets: </t>
  </si>
  <si>
    <t>Does your community have an alert system that helps people with limited English understand emergency or severe-weather warnings?</t>
  </si>
  <si>
    <t xml:space="preserve">Resilience Rating </t>
  </si>
  <si>
    <t>The overall energy resilience score for this impact area is simply the average of the individual services. It is a general indicator of the broad level of outage preparedness you have for these emergency management needs. 
As a consequence, some of the emergency services in your community might have a lower resilience capacity than this average. Look at each of your services carefully to see where the average might be overstating (or understating) a capability.</t>
  </si>
  <si>
    <r>
      <t xml:space="preserve">
Below is a list of 8 vital types of community necessities and services that are needed during an extended power outage. 
Indicate which ones are physically located in your community. You will evaluate energy resilience only for the services that are actually within your community's boundaries. 
</t>
    </r>
    <r>
      <rPr>
        <b/>
        <sz val="12"/>
        <color theme="1"/>
        <rFont val="Verdana"/>
        <family val="2"/>
      </rPr>
      <t>As long as a service is located in your community, you should include it and select YES. It doesn't matter who owns and/or operates it.</t>
    </r>
    <r>
      <rPr>
        <b/>
        <i/>
        <sz val="12"/>
        <color theme="1"/>
        <rFont val="Verdana"/>
        <family val="2"/>
      </rPr>
      <t xml:space="preserve">
</t>
    </r>
    <r>
      <rPr>
        <b/>
        <sz val="12"/>
        <color theme="1"/>
        <rFont val="Verdana"/>
        <family val="2"/>
      </rPr>
      <t xml:space="preserve">If a service is not in your town, but is within 2-3 miles nearby and you want to include it in your scoring, you can. This is optional. </t>
    </r>
  </si>
  <si>
    <t xml:space="preserve"> Resilience rating </t>
  </si>
  <si>
    <t>STEP 3. Review your energy resilience ratings</t>
  </si>
  <si>
    <t xml:space="preserve">
This scoring tool automatically generates an energy resilience rating for each of these services based on their backup power capabilities. The ratings are show below. Review the ratings and their interpretation to better understand power outage preparedness and energy resilience in your community.</t>
  </si>
  <si>
    <t>This means that you have —</t>
  </si>
  <si>
    <r>
      <t xml:space="preserve">Your average energy resilience score for vital Community Necessities that your community provides is  ...
</t>
    </r>
    <r>
      <rPr>
        <i/>
        <sz val="12"/>
        <color theme="1"/>
        <rFont val="Verdana"/>
        <family val="2"/>
      </rPr>
      <t>(The highest possible 
score is 4)</t>
    </r>
  </si>
  <si>
    <t xml:space="preserve">
The overall energy resilience score for this impact area is simply the average of the individual services. It is a general indicator of the broad level of outage preparedness you have for these public health and safety needs. 
As a consequence, some of the in your community might have a lower resilience capacity than this average. Look at each of your services carefully to see where the average might be overstating (or understating) a capability.</t>
  </si>
  <si>
    <t xml:space="preserve"> Resilience rating</t>
  </si>
  <si>
    <t>STEP 1.  Understand Household Vulnerabilities</t>
  </si>
  <si>
    <t xml:space="preserve">
Some people are especially vulnerable to an extended power outage or extreme weather events even when the electricity doesn't go out. And the longer an outage lasts, the more their health and safety is at risk. In some instances it could be life-threatening.
Below are 8 types of household vulnerabilities that increase the chances of harm during a power outage, extreme heat, or extreme cold. Your community may not have all of these types of vulnerabilities, although it will have most. 
</t>
  </si>
  <si>
    <t>Home water supply from a well or cistern, not a municipal water supply. These homes will not have water when the power goes out.</t>
  </si>
  <si>
    <t>People without vehicles or who are unable to drive. This puts them at risk of not being able to relocate in an outage if needed.</t>
  </si>
  <si>
    <t>People who are not able to communicate in English may not be aware of or understand severe weather warnings or emergencies.</t>
  </si>
  <si>
    <t xml:space="preserve">People who need durable, electrically-powered medical equipment at home for their health. Examples include ventilators, powered wheelchairs, CPAP machines, and medication refrigerators. </t>
  </si>
  <si>
    <t>People who rely on outside home health care attendants or caregivers for their basic care and well-being.</t>
  </si>
  <si>
    <t xml:space="preserve">People whose health is at severe risk in heat or cold and their homes lose power. Some medical conditions make heat or cold especially dangerous. The elderly and babies are also more vulnerable to extreme heat or cold. </t>
  </si>
  <si>
    <t>People whose health is at severe risk in high heat, but don't have air conditioning or can't afford to cool their homes sufficiently. Ready.gov defines extreme heat as "periods of high heat and humidity with temperatures above 90 degrees for at least 2-3 days."</t>
  </si>
  <si>
    <t>People whose health is at severe risk to cold temperatures but can't afford to heat their homes sufficiently. The minimum safe indoor temperature for all people is 65 degrees. For the elderly, children, or people with chronic illnesses, it is 68-70 degrees.</t>
  </si>
  <si>
    <r>
      <t xml:space="preserve">
</t>
    </r>
    <r>
      <rPr>
        <sz val="14"/>
        <color theme="1"/>
        <rFont val="Verdana"/>
        <family val="2"/>
      </rPr>
      <t xml:space="preserve">Below are questions that ask about your community's ability to support or protect households with a specific vulnerability. These do not represent back-up power capabilities, but your community's socialnetworks. 
Select the response from the drop down menu that best fits your current level of preparedness and experience. Even if a vulnerability does not seem relevant to your community (for example, there are no homes on well water), please rate it. You will be able to reflect on the relevance of a household vulnerability when you do your overall vulnerability assessment. </t>
    </r>
  </si>
  <si>
    <r>
      <rPr>
        <b/>
        <i/>
        <sz val="11"/>
        <color theme="1"/>
        <rFont val="Verdana"/>
        <family val="2"/>
      </rPr>
      <t>HOW LONG</t>
    </r>
    <r>
      <rPr>
        <b/>
        <sz val="11"/>
        <color theme="1"/>
        <rFont val="Verdana"/>
        <family val="2"/>
      </rPr>
      <t xml:space="preserve"> can this service continue to operate 
if the power goes out?  Assume there is no physical or
 structural damage to limit this.
Select the option that best fits 
from the dropdown menu.</t>
    </r>
  </si>
  <si>
    <r>
      <t xml:space="preserve">Is this service in your community?
Select </t>
    </r>
    <r>
      <rPr>
        <b/>
        <i/>
        <sz val="11"/>
        <color theme="1"/>
        <rFont val="Verdana"/>
        <family val="2"/>
      </rPr>
      <t>YES or NO</t>
    </r>
    <r>
      <rPr>
        <b/>
        <sz val="11"/>
        <color theme="1"/>
        <rFont val="Verdana"/>
        <family val="2"/>
      </rPr>
      <t xml:space="preserve"> from the dropdown menu.</t>
    </r>
  </si>
  <si>
    <t>Specified in data validation</t>
  </si>
  <si>
    <t>Used for household vulnerabilities scoring of dropdown menu selection</t>
  </si>
  <si>
    <t>Used for interpretation of the average resilience score for householdvulnerabilities</t>
  </si>
  <si>
    <t>This means that, overall, your community has a minimal level of  preparedness to help vulnerable households during an extended power outage.</t>
  </si>
  <si>
    <t>This means that, overall, your community has actual experience--either through volunteer experience or formal community plans--to help households for several of these vulnerabilities during an extended power outage.</t>
  </si>
  <si>
    <t>This means that your community is well-prepared and experienced, through both volunteer and formal community responses, to help households for all of these vulnerabilities during an extended power outage.</t>
  </si>
  <si>
    <t>This means that, overall, your community has little-to-no ability to help households for most of these vulnerabilities during an extended power outage.</t>
  </si>
  <si>
    <t>This means that, overall, your community has a formal community response and experience in helping households for most of these vulnerabilities during an extended power outage.</t>
  </si>
  <si>
    <r>
      <t xml:space="preserve"> Select response from the dropdown menu that 
fits best.
</t>
    </r>
    <r>
      <rPr>
        <b/>
        <i/>
        <sz val="11"/>
        <color theme="1"/>
        <rFont val="Verdana"/>
        <family val="2"/>
      </rPr>
      <t>Make sure to answer for all statements for the scoring to work correctly.</t>
    </r>
  </si>
  <si>
    <r>
      <rPr>
        <b/>
        <sz val="18"/>
        <color theme="1"/>
        <rFont val="Verdana"/>
        <family val="2"/>
      </rPr>
      <t>✳️</t>
    </r>
    <r>
      <rPr>
        <b/>
        <sz val="11"/>
        <color theme="1"/>
        <rFont val="Verdana"/>
        <family val="2"/>
      </rPr>
      <t xml:space="preserve"> </t>
    </r>
    <r>
      <rPr>
        <b/>
        <i/>
        <sz val="11"/>
        <color theme="1"/>
        <rFont val="Verdana"/>
        <family val="2"/>
      </rPr>
      <t>HOW LONG</t>
    </r>
    <r>
      <rPr>
        <b/>
        <sz val="11"/>
        <color theme="1"/>
        <rFont val="Verdana"/>
        <family val="2"/>
      </rPr>
      <t xml:space="preserve"> can this service continue to operate if the power goes out?  Assume there is no physical or structural damage to limit this.
Select the option that best fits 
from the dropdown menu.</t>
    </r>
  </si>
  <si>
    <t>Please make sure that you answer all of the items in each of these worksheets. The scoring tool will not work correctly otherwise.</t>
  </si>
  <si>
    <t>this cell's dropdown menu. Update your answer in the yellow cell.</t>
  </si>
  <si>
    <t xml:space="preserve">To completely erase information you have entered and start over, select the cell &gt; right-click on the cell &gt; then  select "clear contents." </t>
  </si>
  <si>
    <t xml:space="preserve">
The overall energy resilience score for this impact area is simply the average of the social network capabilities. It is a general indicator of the broad level of preparedness you have for helping vulnerable households during an extended power outage.
As a consequence, some of the social support in your community might have a capability than this average. Look at each of the individual ratings carefully to see where the average might be overstating (or understating) a capability.</t>
  </si>
  <si>
    <t>Public Health and Safety</t>
  </si>
  <si>
    <t>Average score 
out of 4 possible</t>
  </si>
  <si>
    <t>Your community is able to provide potable water for homes that use well water for power outages longer than 1 day.</t>
  </si>
  <si>
    <t>Your community has an alert system that helps people with limited English understand emergency or severe-weather warnings.</t>
  </si>
  <si>
    <t>Your community is able to identify households dependent on home health caregivers, do a wellness check, and then act on any needs for power outages longer than 1 day.</t>
  </si>
  <si>
    <t>Your community has a shelter where vulnerable people can go to stay warm or cool during an extended power outage.</t>
  </si>
  <si>
    <t>Your community has a cooling center where vulnerable people can go during extreme heat, even if there is no power outage.</t>
  </si>
  <si>
    <t>Your community has a warming center where vulnerable people can go during extreme heat, even if there is no power outage.</t>
  </si>
  <si>
    <t>Capacity to Support</t>
  </si>
  <si>
    <t>Support for Vulnerable Households</t>
  </si>
  <si>
    <t>Your community is able to identify households without transportation and relocate them to a safer place (if needed) for power outages longer than 1 day.</t>
  </si>
  <si>
    <t xml:space="preserve">Your community is able to identify households dependent on home health care equipment and provide them with a source of electricity for their equipment (if needed) for power outages longer than 1 day. </t>
  </si>
  <si>
    <r>
      <rPr>
        <sz val="48"/>
        <color theme="1"/>
        <rFont val="Verdana"/>
        <family val="2"/>
      </rPr>
      <t>Impact Area Scores Summary</t>
    </r>
    <r>
      <rPr>
        <sz val="12"/>
        <color rgb="FF000000"/>
        <rFont val="Verdana"/>
        <family val="2"/>
      </rPr>
      <t xml:space="preserve">
</t>
    </r>
    <r>
      <rPr>
        <sz val="18"/>
        <color rgb="FF000000"/>
        <rFont val="Verdana"/>
        <family val="2"/>
      </rPr>
      <t xml:space="preserve">This page presents the resilience ratings for all four outage impact areas. </t>
    </r>
  </si>
  <si>
    <t>The overall energy resilience score for the impact 
areas is simply the average of their 8 individual 
ratings. It is a general indicator of the broad level of outage preparedness you have in each area. 
As a consequence, some of the individual services in your community might have a lower resilience capacity than their group average. Look at each of the services carefully to see where the average might be overstating (or understating) a capability.</t>
  </si>
  <si>
    <t>for the speedometer</t>
  </si>
  <si>
    <t>Interpretation</t>
  </si>
  <si>
    <t>Used for the image on Vulnerability Analysis</t>
  </si>
  <si>
    <t>Resilience Ratings for Public Health &amp; Safety, Emergency Management, and Community Necessities</t>
  </si>
  <si>
    <t xml:space="preserve">Our community is able to provide potable water for homes that use well water for a power outage longer than 1 day. </t>
  </si>
  <si>
    <t xml:space="preserve">Our community is able to identify households dependent on home health care equipment and provide them with a source of electricity for their equipment (if needed) for a power outage longer than 1 day.  </t>
  </si>
  <si>
    <t xml:space="preserve">Our community is able to identify households dependent on home health caregivers, do a wellness check, and then act on any needs for a power outage longer than 1 day. </t>
  </si>
  <si>
    <t>Our community has a shelter where vulnerable people can go to stay warm or cool during an extended power outage.</t>
  </si>
  <si>
    <t>Our community has a cooling center where vulnerable people can go during extreme heat, even if there is no power outage.</t>
  </si>
  <si>
    <t>Our community has a warming center where vulnerable people can go during extreme heat, even if there is no power outage.</t>
  </si>
  <si>
    <t>Question</t>
  </si>
  <si>
    <t>Resilience Ratings for Support of Vulnerable Households</t>
  </si>
  <si>
    <t xml:space="preserve">Our community is able to identify households without transportation and relocate them to a safer place (if needed) for a power outage longer than 1 day. </t>
  </si>
  <si>
    <t>Our community has an alert system that helps people with limited English understand emergency or severe-weather warnings.</t>
  </si>
  <si>
    <r>
      <t xml:space="preserve">We have </t>
    </r>
    <r>
      <rPr>
        <b/>
        <i/>
        <sz val="12"/>
        <color theme="1"/>
        <rFont val="Verdana"/>
        <family val="2"/>
      </rPr>
      <t>no</t>
    </r>
    <r>
      <rPr>
        <sz val="12"/>
        <color theme="1"/>
        <rFont val="Verdana"/>
        <family val="2"/>
      </rPr>
      <t xml:space="preserve"> informal volunteer activity, but we </t>
    </r>
    <r>
      <rPr>
        <b/>
        <i/>
        <sz val="12"/>
        <color theme="1"/>
        <rFont val="Verdana"/>
        <family val="2"/>
      </rPr>
      <t>do have</t>
    </r>
    <r>
      <rPr>
        <sz val="12"/>
        <color theme="1"/>
        <rFont val="Verdana"/>
        <family val="2"/>
      </rPr>
      <t xml:space="preserve"> official plans. We have </t>
    </r>
    <r>
      <rPr>
        <b/>
        <i/>
        <sz val="12"/>
        <color theme="1"/>
        <rFont val="Verdana"/>
        <family val="2"/>
      </rPr>
      <t>not yet</t>
    </r>
    <r>
      <rPr>
        <sz val="12"/>
        <color theme="1"/>
        <rFont val="Verdana"/>
        <family val="2"/>
      </rPr>
      <t xml:space="preserve"> had to use our plans.</t>
    </r>
  </si>
  <si>
    <r>
      <t xml:space="preserve">We have </t>
    </r>
    <r>
      <rPr>
        <b/>
        <i/>
        <sz val="12"/>
        <color theme="1"/>
        <rFont val="Verdana"/>
        <family val="2"/>
      </rPr>
      <t>no</t>
    </r>
    <r>
      <rPr>
        <sz val="12"/>
        <color theme="1"/>
        <rFont val="Verdana"/>
        <family val="2"/>
      </rPr>
      <t xml:space="preserve"> informal volunteer activity, but </t>
    </r>
    <r>
      <rPr>
        <b/>
        <i/>
        <sz val="12"/>
        <color theme="1"/>
        <rFont val="Verdana"/>
        <family val="2"/>
      </rPr>
      <t>do have</t>
    </r>
    <r>
      <rPr>
        <sz val="12"/>
        <color theme="1"/>
        <rFont val="Verdana"/>
        <family val="2"/>
      </rPr>
      <t xml:space="preserve"> official plans and </t>
    </r>
    <r>
      <rPr>
        <b/>
        <i/>
        <sz val="12"/>
        <color theme="1"/>
        <rFont val="Verdana"/>
        <family val="2"/>
      </rPr>
      <t>have used them</t>
    </r>
    <r>
      <rPr>
        <sz val="12"/>
        <color theme="1"/>
        <rFont val="Verdana"/>
        <family val="2"/>
      </rPr>
      <t xml:space="preserve"> in the past.</t>
    </r>
  </si>
  <si>
    <r>
      <t>We have</t>
    </r>
    <r>
      <rPr>
        <b/>
        <i/>
        <sz val="12"/>
        <color theme="1"/>
        <rFont val="Verdana"/>
        <family val="2"/>
      </rPr>
      <t xml:space="preserve"> both</t>
    </r>
    <r>
      <rPr>
        <sz val="12"/>
        <color theme="1"/>
        <rFont val="Verdana"/>
        <family val="2"/>
      </rPr>
      <t xml:space="preserve"> informal volunteer activity and official plans that </t>
    </r>
    <r>
      <rPr>
        <b/>
        <i/>
        <sz val="12"/>
        <color theme="1"/>
        <rFont val="Verdana"/>
        <family val="2"/>
      </rPr>
      <t>have been used</t>
    </r>
    <r>
      <rPr>
        <sz val="12"/>
        <color theme="1"/>
        <rFont val="Verdana"/>
        <family val="2"/>
      </rPr>
      <t xml:space="preserve"> in the past.</t>
    </r>
  </si>
  <si>
    <r>
      <t xml:space="preserve">We have </t>
    </r>
    <r>
      <rPr>
        <b/>
        <i/>
        <sz val="12"/>
        <color theme="1"/>
        <rFont val="Verdana"/>
        <family val="2"/>
      </rPr>
      <t>some</t>
    </r>
    <r>
      <rPr>
        <sz val="12"/>
        <color theme="1"/>
        <rFont val="Verdana"/>
        <family val="2"/>
      </rPr>
      <t xml:space="preserve"> experience with this through informal volunteer activity, but </t>
    </r>
    <r>
      <rPr>
        <b/>
        <i/>
        <sz val="12"/>
        <color theme="1"/>
        <rFont val="Verdana"/>
        <family val="2"/>
      </rPr>
      <t>do not</t>
    </r>
    <r>
      <rPr>
        <sz val="12"/>
        <color theme="1"/>
        <rFont val="Verdana"/>
        <family val="2"/>
      </rPr>
      <t xml:space="preserve"> have any official plans.</t>
    </r>
  </si>
  <si>
    <t>Public phone &amp; internet access</t>
  </si>
  <si>
    <t>Grocery store</t>
  </si>
  <si>
    <r>
      <rPr>
        <sz val="13"/>
        <color theme="1"/>
        <rFont val="Verdana"/>
        <family val="2"/>
      </rPr>
      <t xml:space="preserve">Members of your community rely on a variety of vital services that are needed during a 
power outage. The longer an outage lasts, the more important these vital services become. 
A vulnerability assessment will help you think about where the greatest harm might occur during an extended power outage given your community’s current state of preparedness. 
This will let you prioritize areas for better energy resilience and improving the energy security of your community. 
</t>
    </r>
    <r>
      <rPr>
        <b/>
        <i/>
        <sz val="13"/>
        <color theme="1"/>
        <rFont val="Verdana"/>
        <family val="2"/>
      </rPr>
      <t xml:space="preserve">This page of the Excel tool contains a summary of the resilience ratings 
for each of the four outage impact areas, and color codes them to make
strengths and vulnerabilities more visible. </t>
    </r>
    <r>
      <rPr>
        <sz val="13"/>
        <color theme="1"/>
        <rFont val="Verdana"/>
        <family val="2"/>
      </rPr>
      <t xml:space="preserve">
</t>
    </r>
    <r>
      <rPr>
        <b/>
        <i/>
        <sz val="13"/>
        <color theme="1"/>
        <rFont val="Verdana"/>
        <family val="2"/>
      </rPr>
      <t>The Scoring Tool Guide contains a simple vulnerability analysis
that uses these summary ratings. You can also click on this Microsoft
Word icon to open just the vulnerability assessment as a separate file.</t>
    </r>
  </si>
  <si>
    <r>
      <t xml:space="preserve">This excel file is an automated scoring tool that will let you assess your community’s level of preparedness and resilience for power outages of different lengths of time. Please read the companion booklet </t>
    </r>
    <r>
      <rPr>
        <b/>
        <i/>
        <sz val="12"/>
        <color theme="1"/>
        <rFont val="Verdana"/>
        <family val="2"/>
      </rPr>
      <t>Community Energy Resilience: Scoring Tool Planning Guide</t>
    </r>
    <r>
      <rPr>
        <sz val="12"/>
        <color theme="1"/>
        <rFont val="Verdana"/>
        <family val="2"/>
      </rPr>
      <t xml:space="preserve"> before “diving in” to work in this file. </t>
    </r>
    <r>
      <rPr>
        <i/>
        <sz val="12"/>
        <color theme="1"/>
        <rFont val="Verdana"/>
        <family val="2"/>
      </rPr>
      <t xml:space="preserve">The Scoring Tool Planning Guide </t>
    </r>
    <r>
      <rPr>
        <sz val="12"/>
        <color theme="1"/>
        <rFont val="Verdana"/>
        <family val="2"/>
      </rPr>
      <t xml:space="preserve">gives you important information like who should be involved, what kind of information you need, the overall process, and what the scoring and resilience scale represent. </t>
    </r>
  </si>
  <si>
    <r>
      <t xml:space="preserve">Part 1 also has an </t>
    </r>
    <r>
      <rPr>
        <i/>
        <sz val="12"/>
        <color theme="1"/>
        <rFont val="Verdana"/>
        <family val="2"/>
      </rPr>
      <t>All Scores</t>
    </r>
    <r>
      <rPr>
        <sz val="12"/>
        <color theme="1"/>
        <rFont val="Verdana"/>
        <family val="2"/>
      </rPr>
      <t xml:space="preserve"> chart that lets you print the resilience ratings for all four outage impact areas on a single page.</t>
    </r>
  </si>
  <si>
    <t xml:space="preserve">Is the summary data that you need for a vulnerability analysis. You should complete this after </t>
  </si>
  <si>
    <t xml:space="preserve">you have reviewed and understand your resilience scores from Part 2. Instructions for </t>
  </si>
  <si>
    <r>
      <t xml:space="preserve">completing the vulnerability analysis are in the </t>
    </r>
    <r>
      <rPr>
        <i/>
        <sz val="12"/>
        <color theme="1"/>
        <rFont val="Verdana"/>
        <family val="2"/>
      </rPr>
      <t>Scoring Tool Guide. But they are also included</t>
    </r>
  </si>
  <si>
    <t>in Part 3 as a Word document that you can open within this Excel file.</t>
  </si>
  <si>
    <t>To print, select Ctrl+P in Windows or Cmd+P on a Mac.</t>
  </si>
  <si>
    <t>All worksheets in this file are pre-set to print on a single page!!</t>
  </si>
  <si>
    <t>My Town</t>
  </si>
  <si>
    <t>Has four worksheets for entering your information on the community outage impact areas.</t>
  </si>
  <si>
    <t xml:space="preserve">services (out of 32) </t>
  </si>
  <si>
    <t xml:space="preserve">The overall energy resilience score is a simple average that can hide important details about the distribution of your community's vulnerability and strength in an extended power outage. The chart above shows you how many vital services fall into each resilience rating. </t>
  </si>
  <si>
    <r>
      <t xml:space="preserve">Your overall </t>
    </r>
    <r>
      <rPr>
        <b/>
        <i/>
        <sz val="16"/>
        <color theme="1"/>
        <rFont val="Verdana"/>
        <family val="2"/>
      </rPr>
      <t>Community Energy Resilience Score</t>
    </r>
    <r>
      <rPr>
        <sz val="16"/>
        <color theme="1"/>
        <rFont val="Verdana"/>
        <family val="2"/>
      </rPr>
      <t xml:space="preserve"> represents the average score for </t>
    </r>
  </si>
  <si>
    <t xml:space="preserve">that are located in your community. </t>
  </si>
  <si>
    <t>of the vital services in your community have either weak energy resilience or are highly vulnerable in an outage.</t>
  </si>
  <si>
    <t>of the vital services in your community have either high or extreme energy resilience.</t>
  </si>
  <si>
    <t>About Your Overall Score</t>
  </si>
  <si>
    <r>
      <rPr>
        <sz val="48"/>
        <color theme="1"/>
        <rFont val="Verdana"/>
        <family val="2"/>
      </rPr>
      <t>Vulnerability Analysis</t>
    </r>
    <r>
      <rPr>
        <sz val="12"/>
        <color rgb="FF000000"/>
        <rFont val="Verdana"/>
        <family val="2"/>
      </rPr>
      <t xml:space="preserve">
</t>
    </r>
    <r>
      <rPr>
        <sz val="18"/>
        <color rgb="FF000000"/>
        <rFont val="Verdana"/>
        <family val="2"/>
      </rPr>
      <t xml:space="preserve">Your community energy resilience scoring will help you take the next step, which is vulnerability analysis. 
The purpose of a vulnerability assessment is to identify weaknesses in your community's ability to cope with or recover from an extended power outage and to set energy resilience goals.
</t>
    </r>
  </si>
  <si>
    <t xml:space="preserve">The chart above shows you the average energy resilience score for each of the outage impact areas. The horizontal line represents your community's overall score. This graph helps you visualize how much variability there is between the impact areas as well as which areas over or under perform compared to the overall score. </t>
  </si>
  <si>
    <r>
      <rPr>
        <sz val="18"/>
        <color theme="1"/>
        <rFont val="Verdana"/>
        <family val="2"/>
      </rPr>
      <t xml:space="preserve">Your community energy resilience ratings and scores are measures of how well your community can potentially cope with and recover from electric power outages of different lengths of time. The higher the rating or score, the better prepared you are to provide vital community services--with little disruption--for longer periods of time.
The scores measure only the resilience of services actually located in or very near your community. The fewer services that you have, the more dependent you are on other places and organizations to support your community during an outage.  The score isn't a complete picture of  your energy resilience and vulnerabilities, and it could overstate or understate what is "true."
In addition, the scoring includes types of household vulnerabilities that may not be present in your community (such as homes on well water or a notable number of households with limited English abil-ities). As a consequence, the scoring may very slightly understate your overall community energy resil-ience.
Real community energy resilience is therefore more complex than these numbers suggest. However, our scoring scale and the severity of outages that it represents is both meaningful and useful. You can use it to identify vulnerabilities and threats to life, health, safety, and critical basic needs that are created by a power outage in your community. You can use it to track your progress over time or to target specific areas for improvement. 
The next step is to make practical use of your scores. You will do this in Part 3 on Vulnerability Analysis. The vulnerability assessment helps you process the scores and answer a critical question: </t>
    </r>
    <r>
      <rPr>
        <b/>
        <i/>
        <sz val="18"/>
        <color theme="1"/>
        <rFont val="Verdana"/>
        <family val="2"/>
      </rPr>
      <t>given our current levels of preparedness for an outage, which vital services are most likely to be affected, when, and how serious would the impacts be?</t>
    </r>
    <r>
      <rPr>
        <sz val="18"/>
        <color theme="1"/>
        <rFont val="Verdana"/>
        <family val="2"/>
      </rPr>
      <t xml:space="preserve">  </t>
    </r>
    <r>
      <rPr>
        <sz val="20"/>
        <color theme="1"/>
        <rFont val="Verdana"/>
        <family val="2"/>
      </rPr>
      <t xml:space="preserve">  </t>
    </r>
  </si>
  <si>
    <r>
      <rPr>
        <sz val="48"/>
        <color theme="1"/>
        <rFont val="Verdana"/>
        <family val="2"/>
      </rPr>
      <t>Community Energy Resilience Score</t>
    </r>
    <r>
      <rPr>
        <sz val="12"/>
        <color rgb="FF000000"/>
        <rFont val="Verdana"/>
        <family val="2"/>
      </rPr>
      <t xml:space="preserve">
</t>
    </r>
    <r>
      <rPr>
        <b/>
        <sz val="18"/>
        <color rgb="FF000000"/>
        <rFont val="Verdana"/>
        <family val="2"/>
      </rPr>
      <t xml:space="preserve">This page presents your overall energy resilience score and highlights specific patterns of vulnerability and resilience in the event of an extended power outage.
 </t>
    </r>
    <r>
      <rPr>
        <sz val="18"/>
        <color rgb="FF000000"/>
        <rFont val="Verdana"/>
        <family val="2"/>
      </rPr>
      <t xml:space="preserve">
</t>
    </r>
    <r>
      <rPr>
        <b/>
        <i/>
        <sz val="18"/>
        <color rgb="FFC00000"/>
        <rFont val="Verdana"/>
        <family val="2"/>
      </rPr>
      <t>You must complete the scoring for all 8 vital services on all 4 worksheets for this summary dashboard to work/calculate correctly.</t>
    </r>
    <r>
      <rPr>
        <b/>
        <i/>
        <sz val="12"/>
        <color rgb="FFC00000"/>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</si>
</sst>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1" x14ac:knownFonts="1">
    <font>
      <sz val="12"/>
      <color theme="1"/>
      <name val="Aptos Narrow"/>
      <family val="2"/>
      <scheme val="minor"/>
    </font>
    <font>
      <b/>
      <sz val="12"/>
      <color theme="1"/>
      <name val="Aptos Narrow"/>
      <scheme val="minor"/>
    </font>
    <font>
      <b/>
      <sz val="24"/>
      <color theme="1"/>
      <name val="Aptos Narrow"/>
      <scheme val="minor"/>
    </font>
    <font>
      <sz val="12"/>
      <color rgb="FF000000"/>
      <name val="Aptos Narrow"/>
      <family val="2"/>
      <scheme val="minor"/>
    </font>
    <font>
      <sz val="11"/>
      <color theme="1"/>
      <name val="Aptos Narrow"/>
      <family val="2"/>
      <scheme val="minor"/>
    </font>
    <font>
      <sz val="11"/>
      <color theme="1"/>
      <name val="Arial"/>
      <family val="2"/>
    </font>
    <font>
      <b/>
      <sz val="16"/>
      <color theme="1"/>
      <name val="Arial"/>
      <family val="2"/>
    </font>
    <font>
      <u/>
      <sz val="12"/>
      <color theme="1"/>
      <name val="Aptos Narrow (Body)"/>
    </font>
    <font>
      <sz val="8"/>
      <color theme="1"/>
      <name val="Arial Narrow"/>
      <family val="2"/>
    </font>
    <font>
      <sz val="12"/>
      <color theme="1"/>
      <name val="Aptos Narrow"/>
      <family val="2"/>
      <scheme val="minor"/>
    </font>
    <font>
      <b/>
      <sz val="16"/>
      <color theme="1"/>
      <name val="Aptos Narrow"/>
      <scheme val="minor"/>
    </font>
    <font>
      <b/>
      <sz val="14"/>
      <color theme="1"/>
      <name val="Aptos Narrow"/>
      <scheme val="minor"/>
    </font>
    <font>
      <sz val="10"/>
      <color rgb="FF000000"/>
      <name val="Tahoma"/>
      <family val="2"/>
    </font>
    <font>
      <b/>
      <sz val="10"/>
      <color rgb="FF000000"/>
      <name val="Tahoma"/>
      <family val="2"/>
    </font>
    <font>
      <sz val="10"/>
      <color rgb="FF000000"/>
      <name val="Aptos Narrow"/>
      <scheme val="minor"/>
    </font>
    <font>
      <sz val="12"/>
      <color theme="1"/>
      <name val="Verdana"/>
      <family val="2"/>
    </font>
    <font>
      <sz val="12"/>
      <color rgb="FF000000"/>
      <name val="Verdana"/>
      <family val="2"/>
    </font>
    <font>
      <b/>
      <i/>
      <sz val="12"/>
      <color rgb="FF000000"/>
      <name val="Verdana"/>
      <family val="2"/>
    </font>
    <font>
      <b/>
      <sz val="16"/>
      <color theme="1"/>
      <name val="Verdana"/>
      <family val="2"/>
    </font>
    <font>
      <b/>
      <i/>
      <sz val="12"/>
      <color theme="1"/>
      <name val="Verdana"/>
      <family val="2"/>
    </font>
    <font>
      <sz val="11"/>
      <color theme="1"/>
      <name val="Verdana"/>
      <family val="2"/>
    </font>
    <font>
      <b/>
      <sz val="11"/>
      <color theme="1"/>
      <name val="Verdana"/>
      <family val="2"/>
    </font>
    <font>
      <b/>
      <sz val="14"/>
      <color theme="1"/>
      <name val="Verdana"/>
      <family val="2"/>
    </font>
    <font>
      <b/>
      <i/>
      <sz val="11"/>
      <color theme="1"/>
      <name val="Verdana"/>
      <family val="2"/>
    </font>
    <font>
      <sz val="11"/>
      <color rgb="FF000000"/>
      <name val="Verdana"/>
      <family val="2"/>
    </font>
    <font>
      <sz val="10"/>
      <color theme="1"/>
      <name val="Verdana"/>
      <family val="2"/>
    </font>
    <font>
      <b/>
      <sz val="10"/>
      <color rgb="FF000000"/>
      <name val="Verdana"/>
      <family val="2"/>
    </font>
    <font>
      <b/>
      <i/>
      <sz val="11"/>
      <color rgb="FF000000"/>
      <name val="Verdana"/>
      <family val="2"/>
    </font>
    <font>
      <b/>
      <sz val="12"/>
      <color theme="1"/>
      <name val="Verdana"/>
      <family val="2"/>
    </font>
    <font>
      <i/>
      <sz val="12"/>
      <color theme="1"/>
      <name val="Verdana"/>
      <family val="2"/>
    </font>
    <font>
      <sz val="8"/>
      <color theme="1"/>
      <name val="Verdana"/>
      <family val="2"/>
    </font>
    <font>
      <sz val="36"/>
      <color theme="1"/>
      <name val="Verdana"/>
      <family val="2"/>
    </font>
    <font>
      <sz val="14"/>
      <color theme="1"/>
      <name val="Verdana"/>
      <family val="2"/>
    </font>
    <font>
      <sz val="26"/>
      <color theme="1"/>
      <name val="Verdana"/>
      <family val="2"/>
    </font>
    <font>
      <sz val="16"/>
      <color theme="1"/>
      <name val="Verdana"/>
      <family val="2"/>
    </font>
    <font>
      <b/>
      <i/>
      <sz val="16"/>
      <color theme="1"/>
      <name val="Verdana"/>
      <family val="2"/>
    </font>
    <font>
      <sz val="16"/>
      <color theme="1"/>
      <name val="Arial Narrow"/>
      <family val="2"/>
    </font>
    <font>
      <sz val="16"/>
      <color theme="1"/>
      <name val="Aptos Narrow"/>
      <family val="2"/>
      <scheme val="minor"/>
    </font>
    <font>
      <sz val="48"/>
      <color theme="1"/>
      <name val="Verdana"/>
      <family val="2"/>
    </font>
    <font>
      <sz val="18"/>
      <color rgb="FF000000"/>
      <name val="Verdana"/>
      <family val="2"/>
    </font>
    <font>
      <b/>
      <sz val="12"/>
      <color rgb="FFFF0000"/>
      <name val="Aptos Narrow"/>
      <scheme val="minor"/>
    </font>
    <font>
      <b/>
      <sz val="12"/>
      <color rgb="FF000000"/>
      <name val="Verdana"/>
      <family val="2"/>
    </font>
    <font>
      <sz val="12"/>
      <color theme="1"/>
      <name val="Webdings"/>
      <charset val="2"/>
    </font>
    <font>
      <sz val="26"/>
      <color rgb="FF0070C0"/>
      <name val="Webdings"/>
      <charset val="2"/>
    </font>
    <font>
      <sz val="18"/>
      <color rgb="FF0432FF"/>
      <name val="Webdings"/>
      <charset val="2"/>
    </font>
    <font>
      <sz val="18"/>
      <color theme="1"/>
      <name val="Verdana"/>
      <family val="2"/>
    </font>
    <font>
      <b/>
      <sz val="28"/>
      <color theme="1"/>
      <name val="Verdana"/>
      <family val="2"/>
    </font>
    <font>
      <b/>
      <sz val="18"/>
      <color theme="1"/>
      <name val="Verdana"/>
      <family val="2"/>
    </font>
    <font>
      <i/>
      <sz val="16"/>
      <color rgb="FF000000"/>
      <name val="Arial"/>
      <family val="34"/>
    </font>
    <font>
      <sz val="16"/>
      <color rgb="FF000000"/>
      <name val="Arial"/>
      <family val="34"/>
    </font>
    <font>
      <b/>
      <sz val="16"/>
      <color rgb="FF000000"/>
      <name val="Arial"/>
      <family val="34"/>
    </font>
    <font>
      <b/>
      <u/>
      <sz val="16"/>
      <color rgb="FF000000"/>
      <name val="Arial"/>
      <family val="34"/>
    </font>
    <font>
      <sz val="20"/>
      <color theme="1"/>
      <name val="Verdana"/>
      <family val="2"/>
    </font>
    <font>
      <sz val="16"/>
      <color rgb="FF000000"/>
      <name val="Verdana"/>
      <family val="2"/>
    </font>
    <font>
      <b/>
      <i/>
      <sz val="16"/>
      <color rgb="FF000000"/>
      <name val="Verdana"/>
      <family val="2"/>
    </font>
    <font>
      <b/>
      <sz val="12"/>
      <color rgb="FF000000"/>
      <name val="Aptos Narrow"/>
      <scheme val="minor"/>
    </font>
    <font>
      <b/>
      <sz val="22"/>
      <color theme="1"/>
      <name val="Aptos Narrow"/>
      <scheme val="minor"/>
    </font>
    <font>
      <b/>
      <i/>
      <sz val="12"/>
      <color theme="1"/>
      <name val="Aptos Narrow"/>
      <scheme val="minor"/>
    </font>
    <font>
      <sz val="12"/>
      <color rgb="FFFF0000"/>
      <name val="Verdana"/>
      <family val="2"/>
    </font>
    <font>
      <sz val="26"/>
      <color theme="1"/>
      <name val="Aptos Narrow"/>
      <family val="2"/>
      <scheme val="minor"/>
    </font>
    <font>
      <sz val="18"/>
      <color theme="1"/>
      <name val="Aptos Narrow"/>
      <family val="2"/>
      <scheme val="minor"/>
    </font>
    <font>
      <sz val="20"/>
      <color rgb="FF0432FF"/>
      <name val="Webdings"/>
      <charset val="2"/>
    </font>
    <font>
      <sz val="18"/>
      <color rgb="FFFFFF00"/>
      <name val="Verdana"/>
      <family val="2"/>
    </font>
    <font>
      <b/>
      <sz val="12"/>
      <color rgb="FFC00000"/>
      <name val="Verdana"/>
      <family val="2"/>
    </font>
    <font>
      <sz val="12"/>
      <color theme="1"/>
      <name val="Arial"/>
      <family val="2"/>
    </font>
    <font>
      <sz val="13"/>
      <color theme="1"/>
      <name val="Verdana"/>
      <family val="2"/>
    </font>
    <font>
      <b/>
      <i/>
      <sz val="13"/>
      <color theme="1"/>
      <name val="Verdana"/>
      <family val="2"/>
    </font>
    <font>
      <b/>
      <i/>
      <sz val="18"/>
      <color theme="1"/>
      <name val="Verdana"/>
      <family val="2"/>
    </font>
    <font>
      <b/>
      <sz val="18"/>
      <color rgb="FF000000"/>
      <name val="Verdana"/>
      <family val="2"/>
    </font>
    <font>
      <b/>
      <i/>
      <sz val="18"/>
      <color rgb="FFC00000"/>
      <name val="Verdana"/>
      <family val="2"/>
    </font>
    <font>
      <b/>
      <i/>
      <sz val="12"/>
      <color rgb="FFC00000"/>
      <name val="Verdana"/>
      <family val="2"/>
    </font>
  </fonts>
  <fills count="28">
    <fill>
      <patternFill patternType="none"/>
    </fill>
    <fill>
      <patternFill patternType="gray125"/>
    </fill>
    <fill>
      <patternFill patternType="solid">
        <fgColor theme="5" tint="0.59999389629810485"/>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7" tint="-0.249977111117893"/>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8" tint="-0.499984740745262"/>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rgb="FFFFC000"/>
        <bgColor indexed="64"/>
      </patternFill>
    </fill>
    <fill>
      <patternFill patternType="solid">
        <fgColor rgb="FF83AB60"/>
        <bgColor indexed="64"/>
      </patternFill>
    </fill>
    <fill>
      <patternFill patternType="solid">
        <fgColor rgb="FFFF0000"/>
        <bgColor indexed="64"/>
      </patternFill>
    </fill>
    <fill>
      <patternFill patternType="solid">
        <fgColor rgb="FFFFFEAC"/>
        <bgColor indexed="64"/>
      </patternFill>
    </fill>
    <fill>
      <patternFill patternType="solid">
        <fgColor rgb="FFEBA192"/>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ck">
        <color theme="6" tint="-0.24994659260841701"/>
      </top>
      <bottom style="thick">
        <color theme="6" tint="-0.24994659260841701"/>
      </bottom>
      <diagonal/>
    </border>
    <border>
      <left/>
      <right/>
      <top style="thick">
        <color theme="5" tint="-0.24994659260841701"/>
      </top>
      <bottom style="thick">
        <color theme="5" tint="-0.24994659260841701"/>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theme="5" tint="-0.499984740745262"/>
      </left>
      <right/>
      <top style="thin">
        <color theme="5" tint="-0.499984740745262"/>
      </top>
      <bottom style="medium">
        <color indexed="64"/>
      </bottom>
      <diagonal/>
    </border>
    <border>
      <left/>
      <right style="thin">
        <color theme="5" tint="-0.499984740745262"/>
      </right>
      <top style="thin">
        <color theme="5" tint="-0.499984740745262"/>
      </top>
      <bottom style="medium">
        <color indexed="64"/>
      </bottom>
      <diagonal/>
    </border>
    <border>
      <left style="thin">
        <color theme="5" tint="-0.499984740745262"/>
      </left>
      <right/>
      <top style="medium">
        <color indexed="64"/>
      </top>
      <bottom style="thin">
        <color theme="5" tint="-0.499984740745262"/>
      </bottom>
      <diagonal/>
    </border>
    <border>
      <left/>
      <right style="thin">
        <color theme="5" tint="-0.499984740745262"/>
      </right>
      <top style="medium">
        <color indexed="64"/>
      </top>
      <bottom style="thin">
        <color theme="5" tint="-0.499984740745262"/>
      </bottom>
      <diagonal/>
    </border>
    <border>
      <left style="thin">
        <color theme="7" tint="-0.499984740745262"/>
      </left>
      <right/>
      <top style="thin">
        <color theme="7" tint="-0.499984740745262"/>
      </top>
      <bottom style="medium">
        <color indexed="64"/>
      </bottom>
      <diagonal/>
    </border>
    <border>
      <left/>
      <right/>
      <top style="thin">
        <color theme="7" tint="-0.499984740745262"/>
      </top>
      <bottom style="medium">
        <color indexed="64"/>
      </bottom>
      <diagonal/>
    </border>
    <border>
      <left/>
      <right style="thin">
        <color theme="7" tint="-0.499984740745262"/>
      </right>
      <top style="thin">
        <color theme="7" tint="-0.499984740745262"/>
      </top>
      <bottom style="medium">
        <color indexed="64"/>
      </bottom>
      <diagonal/>
    </border>
    <border>
      <left style="thin">
        <color theme="7" tint="-0.499984740745262"/>
      </left>
      <right/>
      <top/>
      <bottom style="thin">
        <color theme="7" tint="-0.499984740745262"/>
      </bottom>
      <diagonal/>
    </border>
    <border>
      <left/>
      <right/>
      <top/>
      <bottom style="thin">
        <color theme="7" tint="-0.499984740745262"/>
      </bottom>
      <diagonal/>
    </border>
    <border>
      <left/>
      <right style="thin">
        <color theme="7" tint="-0.499984740745262"/>
      </right>
      <top/>
      <bottom style="thin">
        <color theme="7" tint="-0.499984740745262"/>
      </bottom>
      <diagonal/>
    </border>
    <border>
      <left/>
      <right/>
      <top style="thin">
        <color theme="5" tint="-0.499984740745262"/>
      </top>
      <bottom style="medium">
        <color indexed="64"/>
      </bottom>
      <diagonal/>
    </border>
    <border>
      <left style="thin">
        <color theme="5" tint="-0.499984740745262"/>
      </left>
      <right/>
      <top/>
      <bottom style="thin">
        <color theme="5" tint="-0.499984740745262"/>
      </bottom>
      <diagonal/>
    </border>
    <border>
      <left/>
      <right/>
      <top/>
      <bottom style="thin">
        <color theme="5" tint="-0.499984740745262"/>
      </bottom>
      <diagonal/>
    </border>
    <border>
      <left/>
      <right style="thin">
        <color theme="5" tint="-0.499984740745262"/>
      </right>
      <top/>
      <bottom style="thin">
        <color theme="5" tint="-0.499984740745262"/>
      </bottom>
      <diagonal/>
    </border>
    <border>
      <left style="thick">
        <color theme="5" tint="-0.499984740745262"/>
      </left>
      <right/>
      <top style="thick">
        <color theme="5" tint="-0.499984740745262"/>
      </top>
      <bottom/>
      <diagonal/>
    </border>
    <border>
      <left/>
      <right/>
      <top style="thick">
        <color theme="5" tint="-0.499984740745262"/>
      </top>
      <bottom/>
      <diagonal/>
    </border>
    <border>
      <left/>
      <right style="thick">
        <color theme="5" tint="-0.499984740745262"/>
      </right>
      <top style="thick">
        <color theme="5" tint="-0.499984740745262"/>
      </top>
      <bottom/>
      <diagonal/>
    </border>
    <border>
      <left style="thick">
        <color theme="5" tint="-0.499984740745262"/>
      </left>
      <right/>
      <top/>
      <bottom style="thick">
        <color theme="5" tint="-0.499984740745262"/>
      </bottom>
      <diagonal/>
    </border>
    <border>
      <left/>
      <right/>
      <top/>
      <bottom style="thick">
        <color theme="5" tint="-0.499984740745262"/>
      </bottom>
      <diagonal/>
    </border>
    <border>
      <left/>
      <right style="thick">
        <color theme="5" tint="-0.499984740745262"/>
      </right>
      <top/>
      <bottom style="thick">
        <color theme="5" tint="-0.499984740745262"/>
      </bottom>
      <diagonal/>
    </border>
    <border>
      <left style="thick">
        <color theme="5" tint="-0.499984740745262"/>
      </left>
      <right/>
      <top/>
      <bottom/>
      <diagonal/>
    </border>
    <border>
      <left/>
      <right style="thick">
        <color theme="5" tint="-0.499984740745262"/>
      </right>
      <top/>
      <bottom/>
      <diagonal/>
    </border>
    <border>
      <left style="thick">
        <color theme="6" tint="-0.499984740745262"/>
      </left>
      <right/>
      <top style="thick">
        <color theme="6" tint="-0.499984740745262"/>
      </top>
      <bottom/>
      <diagonal/>
    </border>
    <border>
      <left/>
      <right style="thick">
        <color theme="6" tint="-0.499984740745262"/>
      </right>
      <top style="thick">
        <color theme="6" tint="-0.499984740745262"/>
      </top>
      <bottom/>
      <diagonal/>
    </border>
    <border>
      <left style="thick">
        <color theme="6" tint="-0.499984740745262"/>
      </left>
      <right/>
      <top/>
      <bottom/>
      <diagonal/>
    </border>
    <border>
      <left/>
      <right style="thick">
        <color theme="6" tint="-0.499984740745262"/>
      </right>
      <top/>
      <bottom/>
      <diagonal/>
    </border>
    <border>
      <left style="thick">
        <color theme="6" tint="-0.499984740745262"/>
      </left>
      <right/>
      <top/>
      <bottom style="thick">
        <color theme="6" tint="-0.499984740745262"/>
      </bottom>
      <diagonal/>
    </border>
    <border>
      <left/>
      <right style="thick">
        <color theme="6" tint="-0.499984740745262"/>
      </right>
      <top/>
      <bottom style="thick">
        <color theme="6" tint="-0.499984740745262"/>
      </bottom>
      <diagonal/>
    </border>
    <border>
      <left/>
      <right/>
      <top style="thick">
        <color theme="6" tint="-0.499984740745262"/>
      </top>
      <bottom/>
      <diagonal/>
    </border>
    <border>
      <left/>
      <right/>
      <top/>
      <bottom style="thick">
        <color theme="6" tint="-0.499984740745262"/>
      </bottom>
      <diagonal/>
    </border>
    <border>
      <left/>
      <right/>
      <top style="thick">
        <color theme="2" tint="-0.499984740745262"/>
      </top>
      <bottom style="thick">
        <color theme="2" tint="-0.499984740745262"/>
      </bottom>
      <diagonal/>
    </border>
    <border>
      <left/>
      <right/>
      <top style="thick">
        <color theme="8" tint="-0.24994659260841701"/>
      </top>
      <bottom style="thick">
        <color theme="8" tint="-0.24994659260841701"/>
      </bottom>
      <diagonal/>
    </border>
    <border>
      <left style="thin">
        <color theme="1"/>
      </left>
      <right/>
      <top style="thin">
        <color theme="1"/>
      </top>
      <bottom style="medium">
        <color indexed="64"/>
      </bottom>
      <diagonal/>
    </border>
    <border>
      <left/>
      <right style="thin">
        <color theme="1"/>
      </right>
      <top style="thin">
        <color theme="1"/>
      </top>
      <bottom style="medium">
        <color indexed="64"/>
      </bottom>
      <diagonal/>
    </border>
    <border>
      <left style="thin">
        <color theme="1"/>
      </left>
      <right/>
      <top style="medium">
        <color indexed="64"/>
      </top>
      <bottom style="thin">
        <color theme="1"/>
      </bottom>
      <diagonal/>
    </border>
    <border>
      <left/>
      <right style="thin">
        <color theme="1"/>
      </right>
      <top style="medium">
        <color indexed="64"/>
      </top>
      <bottom style="thin">
        <color theme="1"/>
      </bottom>
      <diagonal/>
    </border>
    <border>
      <left/>
      <right/>
      <top style="thin">
        <color theme="1"/>
      </top>
      <bottom style="medium">
        <color indexed="64"/>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style="thin">
        <color indexed="64"/>
      </right>
      <top style="thin">
        <color indexed="64"/>
      </top>
      <bottom/>
      <diagonal/>
    </border>
    <border>
      <left/>
      <right/>
      <top style="medium">
        <color indexed="64"/>
      </top>
      <bottom style="thin">
        <color theme="1"/>
      </bottom>
      <diagonal/>
    </border>
    <border>
      <left style="thick">
        <color theme="8" tint="-0.24994659260841701"/>
      </left>
      <right/>
      <top style="thick">
        <color theme="8" tint="-0.24994659260841701"/>
      </top>
      <bottom/>
      <diagonal/>
    </border>
    <border>
      <left/>
      <right/>
      <top style="thick">
        <color theme="8" tint="-0.24994659260841701"/>
      </top>
      <bottom/>
      <diagonal/>
    </border>
    <border>
      <left/>
      <right style="thick">
        <color theme="8" tint="-0.24994659260841701"/>
      </right>
      <top style="thick">
        <color theme="8" tint="-0.24994659260841701"/>
      </top>
      <bottom/>
      <diagonal/>
    </border>
    <border>
      <left style="thick">
        <color theme="8" tint="-0.24994659260841701"/>
      </left>
      <right/>
      <top/>
      <bottom style="thick">
        <color theme="8" tint="-0.24994659260841701"/>
      </bottom>
      <diagonal/>
    </border>
    <border>
      <left/>
      <right/>
      <top/>
      <bottom style="thick">
        <color theme="8" tint="-0.24994659260841701"/>
      </bottom>
      <diagonal/>
    </border>
    <border>
      <left/>
      <right style="thick">
        <color theme="8" tint="-0.24994659260841701"/>
      </right>
      <top/>
      <bottom style="thick">
        <color theme="8" tint="-0.24994659260841701"/>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ck">
        <color theme="8" tint="-0.24994659260841701"/>
      </left>
      <right/>
      <top style="thick">
        <color theme="8" tint="-0.24994659260841701"/>
      </top>
      <bottom style="thick">
        <color theme="8" tint="-0.24994659260841701"/>
      </bottom>
      <diagonal/>
    </border>
    <border>
      <left/>
      <right style="thick">
        <color theme="8" tint="-0.24994659260841701"/>
      </right>
      <top style="thick">
        <color theme="8" tint="-0.24994659260841701"/>
      </top>
      <bottom style="thick">
        <color theme="8" tint="-0.24994659260841701"/>
      </bottom>
      <diagonal/>
    </border>
    <border>
      <left/>
      <right/>
      <top style="thick">
        <color rgb="FF002060"/>
      </top>
      <bottom style="thick">
        <color rgb="FF002060"/>
      </bottom>
      <diagonal/>
    </border>
    <border>
      <left/>
      <right style="thick">
        <color rgb="FFC00000"/>
      </right>
      <top/>
      <bottom/>
      <diagonal/>
    </border>
    <border>
      <left style="thick">
        <color rgb="FFC00000"/>
      </left>
      <right/>
      <top style="thick">
        <color rgb="FFC00000"/>
      </top>
      <bottom/>
      <diagonal/>
    </border>
    <border>
      <left/>
      <right/>
      <top style="thick">
        <color rgb="FFC00000"/>
      </top>
      <bottom/>
      <diagonal/>
    </border>
    <border>
      <left/>
      <right style="thick">
        <color rgb="FFC00000"/>
      </right>
      <top style="thick">
        <color rgb="FFC00000"/>
      </top>
      <bottom/>
      <diagonal/>
    </border>
    <border>
      <left style="thick">
        <color rgb="FFC00000"/>
      </left>
      <right/>
      <top/>
      <bottom/>
      <diagonal/>
    </border>
    <border>
      <left style="thick">
        <color rgb="FFC00000"/>
      </left>
      <right/>
      <top/>
      <bottom style="thick">
        <color rgb="FFC00000"/>
      </bottom>
      <diagonal/>
    </border>
    <border>
      <left/>
      <right/>
      <top/>
      <bottom style="thick">
        <color rgb="FFC00000"/>
      </bottom>
      <diagonal/>
    </border>
    <border>
      <left/>
      <right style="thick">
        <color rgb="FFC00000"/>
      </right>
      <top/>
      <bottom style="thick">
        <color rgb="FFC00000"/>
      </bottom>
      <diagonal/>
    </border>
    <border>
      <left style="thin">
        <color theme="1"/>
      </left>
      <right style="thin">
        <color theme="1"/>
      </right>
      <top style="thin">
        <color theme="1"/>
      </top>
      <bottom style="thin">
        <color theme="1"/>
      </bottom>
      <diagonal/>
    </border>
    <border>
      <left/>
      <right/>
      <top style="thin">
        <color theme="1"/>
      </top>
      <bottom/>
      <diagonal/>
    </border>
    <border>
      <left/>
      <right/>
      <top style="thin">
        <color theme="1"/>
      </top>
      <bottom style="thin">
        <color theme="1"/>
      </bottom>
      <diagonal/>
    </border>
    <border>
      <left/>
      <right/>
      <top style="thick">
        <color rgb="FF4E8F00"/>
      </top>
      <bottom style="thick">
        <color rgb="FF4E8F00"/>
      </bottom>
      <diagonal/>
    </border>
  </borders>
  <cellStyleXfs count="2">
    <xf numFmtId="0" fontId="0" fillId="0" borderId="0"/>
    <xf numFmtId="9" fontId="9" fillId="0" borderId="0" applyFont="0" applyFill="0" applyBorder="0" applyAlignment="0" applyProtection="0"/>
  </cellStyleXfs>
  <cellXfs count="425">
    <xf numFmtId="0" fontId="0" fillId="0" borderId="0" xfId="0"/>
    <xf numFmtId="0" fontId="0" fillId="0" borderId="0" xfId="0" applyAlignment="1">
      <alignment wrapText="1"/>
    </xf>
    <xf numFmtId="0" fontId="1" fillId="0" borderId="0" xfId="0" applyFont="1"/>
    <xf numFmtId="0" fontId="2" fillId="0" borderId="0" xfId="0" applyFont="1"/>
    <xf numFmtId="0" fontId="0" fillId="0" borderId="1" xfId="0" applyBorder="1"/>
    <xf numFmtId="0" fontId="4" fillId="0" borderId="0" xfId="0" applyFont="1"/>
    <xf numFmtId="0" fontId="5" fillId="0" borderId="0" xfId="0" applyFont="1"/>
    <xf numFmtId="0" fontId="0" fillId="0" borderId="1" xfId="0" applyBorder="1" applyAlignment="1">
      <alignment wrapText="1"/>
    </xf>
    <xf numFmtId="0" fontId="1" fillId="0" borderId="0" xfId="0" applyFont="1" applyAlignment="1">
      <alignment horizontal="center" vertical="center"/>
    </xf>
    <xf numFmtId="0" fontId="8" fillId="0" borderId="0" xfId="0" applyFont="1"/>
    <xf numFmtId="164" fontId="0" fillId="0" borderId="0" xfId="0" applyNumberFormat="1" applyAlignment="1">
      <alignment horizontal="right"/>
    </xf>
    <xf numFmtId="0" fontId="1" fillId="8" borderId="1" xfId="0" applyFont="1" applyFill="1" applyBorder="1"/>
    <xf numFmtId="0" fontId="0" fillId="8" borderId="1" xfId="0" applyFill="1" applyBorder="1"/>
    <xf numFmtId="164" fontId="0" fillId="0" borderId="1" xfId="0" applyNumberFormat="1" applyBorder="1"/>
    <xf numFmtId="164" fontId="0" fillId="0" borderId="1" xfId="0" applyNumberFormat="1" applyBorder="1" applyAlignment="1">
      <alignment horizontal="right"/>
    </xf>
    <xf numFmtId="0" fontId="1" fillId="5" borderId="1" xfId="0" applyFont="1" applyFill="1" applyBorder="1"/>
    <xf numFmtId="0" fontId="0" fillId="5" borderId="1" xfId="0" applyFill="1" applyBorder="1"/>
    <xf numFmtId="0" fontId="1" fillId="14" borderId="1" xfId="0" applyFont="1" applyFill="1" applyBorder="1"/>
    <xf numFmtId="0" fontId="1" fillId="12" borderId="1" xfId="0" applyFont="1" applyFill="1" applyBorder="1"/>
    <xf numFmtId="0" fontId="10" fillId="0" borderId="0" xfId="0" applyFont="1"/>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11" fillId="4" borderId="1" xfId="0" applyFont="1" applyFill="1" applyBorder="1" applyAlignment="1">
      <alignment horizontal="center" wrapText="1"/>
    </xf>
    <xf numFmtId="0" fontId="1" fillId="15" borderId="1" xfId="0" applyFont="1" applyFill="1" applyBorder="1" applyAlignment="1">
      <alignment horizontal="center" vertical="center"/>
    </xf>
    <xf numFmtId="0" fontId="0" fillId="0" borderId="6" xfId="0" applyBorder="1" applyAlignment="1">
      <alignment horizontal="center"/>
    </xf>
    <xf numFmtId="0" fontId="0" fillId="0" borderId="5" xfId="0" applyBorder="1" applyAlignment="1">
      <alignment horizontal="center"/>
    </xf>
    <xf numFmtId="0" fontId="1" fillId="0" borderId="1" xfId="0" applyFont="1" applyBorder="1" applyAlignment="1">
      <alignment horizontal="center" vertical="center"/>
    </xf>
    <xf numFmtId="0" fontId="11" fillId="4" borderId="1" xfId="0" applyFont="1" applyFill="1" applyBorder="1" applyAlignment="1">
      <alignment horizontal="center"/>
    </xf>
    <xf numFmtId="0" fontId="0" fillId="0" borderId="1" xfId="0"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xf>
    <xf numFmtId="164" fontId="0" fillId="0" borderId="0" xfId="0" applyNumberFormat="1"/>
    <xf numFmtId="2" fontId="0" fillId="0" borderId="0" xfId="0" applyNumberFormat="1"/>
    <xf numFmtId="0" fontId="0" fillId="0" borderId="0" xfId="0" applyAlignment="1">
      <alignment horizontal="right"/>
    </xf>
    <xf numFmtId="2" fontId="0" fillId="0" borderId="1" xfId="0" applyNumberFormat="1" applyBorder="1" applyAlignment="1">
      <alignment horizontal="right"/>
    </xf>
    <xf numFmtId="0" fontId="1" fillId="0" borderId="1" xfId="0" applyFont="1" applyBorder="1"/>
    <xf numFmtId="0" fontId="1" fillId="0" borderId="1" xfId="0" applyFont="1" applyBorder="1" applyAlignment="1">
      <alignment horizontal="center"/>
    </xf>
    <xf numFmtId="0" fontId="1" fillId="8" borderId="1" xfId="0" applyFont="1" applyFill="1" applyBorder="1" applyAlignment="1">
      <alignment horizontal="center"/>
    </xf>
    <xf numFmtId="0" fontId="1" fillId="5" borderId="1" xfId="0" applyFont="1" applyFill="1" applyBorder="1" applyAlignment="1">
      <alignment horizontal="center"/>
    </xf>
    <xf numFmtId="0" fontId="1" fillId="16" borderId="1" xfId="0" applyFont="1" applyFill="1" applyBorder="1" applyAlignment="1">
      <alignment horizontal="center"/>
    </xf>
    <xf numFmtId="0" fontId="1" fillId="12" borderId="1" xfId="0" applyFont="1" applyFill="1" applyBorder="1" applyAlignment="1">
      <alignment horizontal="center"/>
    </xf>
    <xf numFmtId="0" fontId="0" fillId="14" borderId="1" xfId="0" applyFill="1" applyBorder="1" applyAlignment="1">
      <alignment horizontal="right"/>
    </xf>
    <xf numFmtId="0" fontId="0" fillId="12" borderId="1" xfId="0" applyFill="1" applyBorder="1" applyAlignment="1">
      <alignment horizontal="right"/>
    </xf>
    <xf numFmtId="164" fontId="0" fillId="17" borderId="5" xfId="0" applyNumberFormat="1" applyFill="1" applyBorder="1" applyAlignment="1">
      <alignment horizontal="right"/>
    </xf>
    <xf numFmtId="164" fontId="0" fillId="17" borderId="1" xfId="0" applyNumberFormat="1" applyFill="1" applyBorder="1" applyAlignment="1">
      <alignment horizontal="right"/>
    </xf>
    <xf numFmtId="9" fontId="0" fillId="17" borderId="1" xfId="1" applyFont="1" applyFill="1" applyBorder="1" applyAlignment="1">
      <alignment horizontal="right"/>
    </xf>
    <xf numFmtId="1" fontId="0" fillId="17" borderId="1" xfId="0" applyNumberFormat="1" applyFill="1" applyBorder="1" applyAlignment="1">
      <alignment horizontal="right" vertical="center"/>
    </xf>
    <xf numFmtId="164" fontId="0" fillId="17" borderId="1" xfId="0" applyNumberFormat="1" applyFill="1" applyBorder="1" applyAlignment="1">
      <alignment horizontal="right" wrapText="1"/>
    </xf>
    <xf numFmtId="164" fontId="1" fillId="4" borderId="1" xfId="0" applyNumberFormat="1" applyFont="1" applyFill="1" applyBorder="1" applyAlignment="1">
      <alignment horizontal="left"/>
    </xf>
    <xf numFmtId="164" fontId="1" fillId="4" borderId="1" xfId="0" applyNumberFormat="1" applyFont="1" applyFill="1" applyBorder="1" applyAlignment="1">
      <alignment horizontal="left" vertical="center" wrapText="1"/>
    </xf>
    <xf numFmtId="164" fontId="1" fillId="4" borderId="1" xfId="0" applyNumberFormat="1" applyFont="1" applyFill="1" applyBorder="1" applyAlignment="1">
      <alignment horizontal="right"/>
    </xf>
    <xf numFmtId="9" fontId="1" fillId="4" borderId="1" xfId="1" applyFont="1" applyFill="1" applyBorder="1" applyAlignment="1">
      <alignment horizontal="right"/>
    </xf>
    <xf numFmtId="1" fontId="1" fillId="4" borderId="1" xfId="0" applyNumberFormat="1" applyFont="1" applyFill="1" applyBorder="1" applyAlignment="1">
      <alignment horizontal="right" vertical="center"/>
    </xf>
    <xf numFmtId="1" fontId="1" fillId="4" borderId="1" xfId="0" applyNumberFormat="1" applyFont="1" applyFill="1" applyBorder="1" applyAlignment="1">
      <alignment horizontal="right"/>
    </xf>
    <xf numFmtId="0" fontId="0" fillId="0" borderId="1" xfId="0" applyBorder="1" applyAlignment="1">
      <alignment horizontal="right"/>
    </xf>
    <xf numFmtId="0" fontId="15" fillId="0" borderId="0" xfId="0" applyFont="1"/>
    <xf numFmtId="0" fontId="18" fillId="0" borderId="0" xfId="0" applyFont="1"/>
    <xf numFmtId="0" fontId="20" fillId="0" borderId="0" xfId="0" applyFont="1" applyAlignment="1">
      <alignment horizontal="left" wrapText="1"/>
    </xf>
    <xf numFmtId="0" fontId="21" fillId="0" borderId="0" xfId="0" applyFont="1"/>
    <xf numFmtId="0" fontId="20" fillId="0" borderId="0" xfId="0" applyFont="1"/>
    <xf numFmtId="0" fontId="20" fillId="0" borderId="0" xfId="0" applyFont="1" applyAlignment="1">
      <alignment wrapText="1"/>
    </xf>
    <xf numFmtId="0" fontId="15" fillId="0" borderId="0" xfId="0" applyFont="1" applyAlignment="1">
      <alignment wrapText="1"/>
    </xf>
    <xf numFmtId="0" fontId="24" fillId="0" borderId="0" xfId="0" applyFont="1" applyAlignment="1">
      <alignment horizontal="center"/>
    </xf>
    <xf numFmtId="0" fontId="20" fillId="0" borderId="0" xfId="0" applyFont="1" applyAlignment="1">
      <alignment horizontal="center"/>
    </xf>
    <xf numFmtId="0" fontId="26" fillId="0" borderId="0" xfId="0" applyFont="1"/>
    <xf numFmtId="0" fontId="20" fillId="0" borderId="0" xfId="0" applyFont="1" applyAlignment="1">
      <alignment vertical="center"/>
    </xf>
    <xf numFmtId="0" fontId="21" fillId="2" borderId="1" xfId="0" applyFont="1" applyFill="1" applyBorder="1" applyAlignment="1">
      <alignment horizontal="center" vertical="center" wrapText="1"/>
    </xf>
    <xf numFmtId="0" fontId="21" fillId="2" borderId="1" xfId="0" applyFont="1" applyFill="1" applyBorder="1" applyAlignment="1">
      <alignment vertical="center"/>
    </xf>
    <xf numFmtId="0" fontId="28" fillId="0" borderId="30" xfId="0" applyFont="1" applyBorder="1" applyAlignment="1">
      <alignment horizontal="right" vertical="center" wrapText="1"/>
    </xf>
    <xf numFmtId="164" fontId="28" fillId="0" borderId="0" xfId="0" applyNumberFormat="1" applyFont="1" applyAlignment="1">
      <alignment horizontal="center" vertical="center"/>
    </xf>
    <xf numFmtId="0" fontId="28" fillId="0" borderId="31" xfId="0" applyFont="1" applyBorder="1" applyAlignment="1">
      <alignment horizontal="left" vertical="center" wrapText="1" indent="1"/>
    </xf>
    <xf numFmtId="0" fontId="30" fillId="0" borderId="0" xfId="0" applyFont="1"/>
    <xf numFmtId="0" fontId="21" fillId="0" borderId="0" xfId="0" applyFont="1" applyAlignment="1">
      <alignment horizontal="center" wrapText="1"/>
    </xf>
    <xf numFmtId="0" fontId="20" fillId="0" borderId="0" xfId="0" applyFont="1" applyAlignment="1">
      <alignment horizontal="right" vertical="center" wrapText="1"/>
    </xf>
    <xf numFmtId="0" fontId="20" fillId="0" borderId="0" xfId="0" applyFont="1" applyAlignment="1">
      <alignment horizontal="center" vertical="center" wrapText="1"/>
    </xf>
    <xf numFmtId="0" fontId="20" fillId="0" borderId="0" xfId="0" applyFont="1" applyAlignment="1">
      <alignment horizontal="left" vertical="center" wrapText="1"/>
    </xf>
    <xf numFmtId="0" fontId="21" fillId="0" borderId="0" xfId="0" applyFont="1" applyAlignment="1">
      <alignment horizontal="right" vertical="top" wrapText="1"/>
    </xf>
    <xf numFmtId="164" fontId="21" fillId="0" borderId="0" xfId="0" applyNumberFormat="1" applyFont="1" applyAlignment="1">
      <alignment horizontal="center" vertical="center" wrapText="1"/>
    </xf>
    <xf numFmtId="0" fontId="21" fillId="0" borderId="0" xfId="0" applyFont="1" applyAlignment="1">
      <alignment horizontal="left" vertical="center" wrapText="1"/>
    </xf>
    <xf numFmtId="0" fontId="21" fillId="0" borderId="0" xfId="0" applyFont="1" applyAlignment="1">
      <alignment vertical="center"/>
    </xf>
    <xf numFmtId="164" fontId="21" fillId="0" borderId="0" xfId="0" applyNumberFormat="1" applyFont="1" applyAlignment="1">
      <alignment horizontal="center" vertical="center"/>
    </xf>
    <xf numFmtId="0" fontId="21" fillId="0" borderId="0" xfId="0" applyFont="1" applyAlignment="1">
      <alignment wrapText="1"/>
    </xf>
    <xf numFmtId="0" fontId="21" fillId="0" borderId="0" xfId="0" applyFont="1" applyAlignment="1">
      <alignment vertical="center" wrapText="1"/>
    </xf>
    <xf numFmtId="0" fontId="22" fillId="0" borderId="0" xfId="0" applyFont="1"/>
    <xf numFmtId="0" fontId="1" fillId="18" borderId="1" xfId="0" applyFont="1" applyFill="1" applyBorder="1"/>
    <xf numFmtId="0" fontId="0" fillId="18" borderId="1" xfId="0" applyFill="1" applyBorder="1"/>
    <xf numFmtId="1" fontId="0" fillId="0" borderId="1" xfId="0" applyNumberFormat="1" applyBorder="1" applyAlignment="1">
      <alignment horizontal="right" vertical="center"/>
    </xf>
    <xf numFmtId="1" fontId="0" fillId="0" borderId="1" xfId="0" applyNumberFormat="1" applyBorder="1"/>
    <xf numFmtId="1" fontId="15" fillId="0" borderId="0" xfId="0" applyNumberFormat="1" applyFont="1"/>
    <xf numFmtId="9" fontId="0" fillId="0" borderId="1" xfId="1" applyFont="1" applyFill="1" applyBorder="1"/>
    <xf numFmtId="9" fontId="15" fillId="0" borderId="0" xfId="0" applyNumberFormat="1" applyFont="1"/>
    <xf numFmtId="0" fontId="1" fillId="0" borderId="2" xfId="0" applyFont="1" applyBorder="1" applyAlignment="1">
      <alignment horizontal="center"/>
    </xf>
    <xf numFmtId="0" fontId="0" fillId="0" borderId="2" xfId="0" applyBorder="1"/>
    <xf numFmtId="0" fontId="1" fillId="0" borderId="0" xfId="0" applyFont="1" applyAlignment="1">
      <alignment horizontal="right"/>
    </xf>
    <xf numFmtId="0" fontId="1" fillId="0" borderId="1" xfId="0" applyFont="1" applyBorder="1" applyAlignment="1">
      <alignment horizontal="right"/>
    </xf>
    <xf numFmtId="0" fontId="0" fillId="0" borderId="1" xfId="0" applyBorder="1" applyAlignment="1">
      <alignment horizontal="center"/>
    </xf>
    <xf numFmtId="0" fontId="32" fillId="0" borderId="0" xfId="0" applyFont="1"/>
    <xf numFmtId="0" fontId="16" fillId="0" borderId="0" xfId="0" applyFont="1" applyAlignment="1">
      <alignment horizontal="left" vertical="center" wrapText="1" indent="5"/>
    </xf>
    <xf numFmtId="0" fontId="34" fillId="0" borderId="0" xfId="0" applyFont="1" applyAlignment="1">
      <alignment horizontal="left"/>
    </xf>
    <xf numFmtId="0" fontId="37" fillId="0" borderId="0" xfId="0" applyFont="1"/>
    <xf numFmtId="0" fontId="37" fillId="0" borderId="0" xfId="0" applyFont="1" applyAlignment="1">
      <alignment horizontal="center" vertical="center" wrapText="1"/>
    </xf>
    <xf numFmtId="0" fontId="0" fillId="0" borderId="0" xfId="0" applyAlignment="1">
      <alignment horizontal="center" vertical="center" wrapText="1"/>
    </xf>
    <xf numFmtId="0" fontId="8" fillId="17" borderId="8" xfId="0" applyFont="1" applyFill="1" applyBorder="1"/>
    <xf numFmtId="0" fontId="30" fillId="17" borderId="8" xfId="0" applyFont="1" applyFill="1" applyBorder="1"/>
    <xf numFmtId="0" fontId="0" fillId="17" borderId="8" xfId="0" applyFill="1" applyBorder="1"/>
    <xf numFmtId="0" fontId="34" fillId="17" borderId="0" xfId="0" applyFont="1" applyFill="1" applyAlignment="1">
      <alignment horizontal="left"/>
    </xf>
    <xf numFmtId="0" fontId="18" fillId="17" borderId="0" xfId="0" applyFont="1" applyFill="1" applyAlignment="1">
      <alignment horizontal="left" wrapText="1"/>
    </xf>
    <xf numFmtId="0" fontId="34" fillId="17" borderId="0" xfId="0" applyFont="1" applyFill="1"/>
    <xf numFmtId="0" fontId="36" fillId="17" borderId="0" xfId="0" applyFont="1" applyFill="1"/>
    <xf numFmtId="0" fontId="37" fillId="17" borderId="0" xfId="0" applyFont="1" applyFill="1"/>
    <xf numFmtId="0" fontId="18" fillId="17" borderId="0" xfId="0" applyFont="1" applyFill="1" applyAlignment="1">
      <alignment horizontal="center" wrapText="1"/>
    </xf>
    <xf numFmtId="164" fontId="6" fillId="17" borderId="0" xfId="0" applyNumberFormat="1" applyFont="1" applyFill="1" applyAlignment="1">
      <alignment horizontal="center" wrapText="1"/>
    </xf>
    <xf numFmtId="0" fontId="18" fillId="17" borderId="0" xfId="0" applyFont="1" applyFill="1" applyAlignment="1">
      <alignment horizontal="center" vertical="center"/>
    </xf>
    <xf numFmtId="0" fontId="8" fillId="17" borderId="9" xfId="0" applyFont="1" applyFill="1" applyBorder="1"/>
    <xf numFmtId="0" fontId="30" fillId="17" borderId="9" xfId="0" applyFont="1" applyFill="1" applyBorder="1"/>
    <xf numFmtId="0" fontId="0" fillId="17" borderId="9" xfId="0" applyFill="1" applyBorder="1"/>
    <xf numFmtId="0" fontId="1" fillId="17" borderId="9" xfId="0" applyFont="1" applyFill="1" applyBorder="1" applyAlignment="1">
      <alignment horizontal="center" vertical="center"/>
    </xf>
    <xf numFmtId="0" fontId="34" fillId="0" borderId="0" xfId="0" applyFont="1"/>
    <xf numFmtId="0" fontId="33" fillId="17" borderId="8" xfId="0" applyFont="1" applyFill="1" applyBorder="1" applyAlignment="1">
      <alignment horizontal="left" indent="5"/>
    </xf>
    <xf numFmtId="0" fontId="34" fillId="17" borderId="0" xfId="0" applyFont="1" applyFill="1" applyAlignment="1">
      <alignment horizontal="left" indent="5"/>
    </xf>
    <xf numFmtId="0" fontId="20" fillId="0" borderId="1" xfId="0" applyFont="1" applyBorder="1" applyAlignment="1">
      <alignment horizontal="left" vertical="center" wrapText="1" indent="1"/>
    </xf>
    <xf numFmtId="0" fontId="20" fillId="0" borderId="1" xfId="0" applyFont="1" applyBorder="1" applyAlignment="1">
      <alignment horizontal="right" vertical="center"/>
    </xf>
    <xf numFmtId="0" fontId="20" fillId="0" borderId="1" xfId="0" applyFont="1" applyBorder="1" applyAlignment="1">
      <alignment horizontal="center" vertical="center" wrapText="1"/>
    </xf>
    <xf numFmtId="0" fontId="42" fillId="0" borderId="0" xfId="0" applyFont="1"/>
    <xf numFmtId="0" fontId="43" fillId="0" borderId="0" xfId="0" applyFont="1" applyAlignment="1">
      <alignment vertical="center"/>
    </xf>
    <xf numFmtId="0" fontId="0" fillId="17" borderId="0" xfId="0" applyFill="1"/>
    <xf numFmtId="0" fontId="18" fillId="0" borderId="0" xfId="0" applyFont="1" applyAlignment="1">
      <alignment horizontal="center"/>
    </xf>
    <xf numFmtId="0" fontId="34" fillId="17" borderId="9" xfId="0" applyFont="1" applyFill="1" applyBorder="1" applyAlignment="1">
      <alignment horizontal="left" vertical="top" wrapText="1" indent="5"/>
    </xf>
    <xf numFmtId="0" fontId="5" fillId="0" borderId="1" xfId="0" applyFont="1" applyBorder="1" applyAlignment="1">
      <alignment horizontal="right" vertical="center"/>
    </xf>
    <xf numFmtId="0" fontId="28" fillId="0" borderId="34" xfId="0" applyFont="1" applyBorder="1" applyAlignment="1">
      <alignment horizontal="right" vertical="center" wrapText="1"/>
    </xf>
    <xf numFmtId="0" fontId="28" fillId="0" borderId="35" xfId="0" applyFont="1" applyBorder="1" applyAlignment="1">
      <alignment horizontal="left" vertical="center" wrapText="1" indent="1"/>
    </xf>
    <xf numFmtId="0" fontId="21" fillId="6" borderId="1" xfId="0" applyFont="1" applyFill="1" applyBorder="1" applyAlignment="1">
      <alignment horizontal="center" vertical="center" wrapText="1"/>
    </xf>
    <xf numFmtId="0" fontId="21" fillId="6" borderId="1" xfId="0" applyFont="1" applyFill="1" applyBorder="1" applyAlignment="1">
      <alignment vertical="center"/>
    </xf>
    <xf numFmtId="0" fontId="5" fillId="3" borderId="1" xfId="0" applyFont="1" applyFill="1" applyBorder="1" applyAlignment="1">
      <alignment horizontal="right" vertical="center"/>
    </xf>
    <xf numFmtId="0" fontId="21" fillId="13" borderId="1" xfId="0" applyFont="1" applyFill="1" applyBorder="1" applyAlignment="1">
      <alignment horizontal="center" vertical="center" wrapText="1"/>
    </xf>
    <xf numFmtId="0" fontId="21" fillId="13" borderId="1" xfId="0" applyFont="1" applyFill="1" applyBorder="1" applyAlignment="1">
      <alignment vertical="center"/>
    </xf>
    <xf numFmtId="0" fontId="16" fillId="0" borderId="0" xfId="0" applyFont="1" applyAlignment="1">
      <alignment horizontal="left" wrapText="1"/>
    </xf>
    <xf numFmtId="0" fontId="24" fillId="0" borderId="1" xfId="0" applyFont="1" applyBorder="1" applyAlignment="1">
      <alignment vertical="center" wrapText="1"/>
    </xf>
    <xf numFmtId="0" fontId="20" fillId="0" borderId="1" xfId="0" applyFont="1" applyBorder="1" applyAlignment="1">
      <alignment horizontal="right" vertical="center" wrapText="1" indent="1"/>
    </xf>
    <xf numFmtId="0" fontId="20" fillId="0" borderId="1" xfId="0" applyFont="1" applyBorder="1" applyAlignment="1">
      <alignment horizontal="right" vertical="center" indent="1"/>
    </xf>
    <xf numFmtId="0" fontId="5" fillId="0" borderId="1" xfId="0" applyFont="1" applyBorder="1" applyAlignment="1">
      <alignment horizontal="right" vertical="center" indent="1"/>
    </xf>
    <xf numFmtId="0" fontId="21" fillId="19" borderId="50" xfId="0" applyFont="1" applyFill="1" applyBorder="1" applyAlignment="1">
      <alignment horizontal="center" vertical="center" wrapText="1"/>
    </xf>
    <xf numFmtId="0" fontId="21" fillId="19" borderId="1" xfId="0" applyFont="1" applyFill="1" applyBorder="1" applyAlignment="1">
      <alignment horizontal="center" vertical="center" wrapText="1"/>
    </xf>
    <xf numFmtId="0" fontId="28" fillId="0" borderId="55" xfId="0" applyFont="1" applyBorder="1" applyAlignment="1">
      <alignment horizontal="right" vertical="center" wrapText="1"/>
    </xf>
    <xf numFmtId="164" fontId="28" fillId="0" borderId="56" xfId="0" applyNumberFormat="1" applyFont="1" applyBorder="1" applyAlignment="1">
      <alignment horizontal="center" vertical="center"/>
    </xf>
    <xf numFmtId="0" fontId="24" fillId="0" borderId="0" xfId="0" applyFont="1" applyAlignment="1">
      <alignment vertical="center" wrapText="1"/>
    </xf>
    <xf numFmtId="0" fontId="55" fillId="0" borderId="0" xfId="0" applyFont="1" applyAlignment="1">
      <alignment horizontal="left" wrapText="1"/>
    </xf>
    <xf numFmtId="0" fontId="56" fillId="0" borderId="0" xfId="0" applyFont="1"/>
    <xf numFmtId="0" fontId="55" fillId="0" borderId="1" xfId="0" applyFont="1" applyBorder="1" applyAlignment="1">
      <alignment horizontal="left" vertical="center" wrapText="1"/>
    </xf>
    <xf numFmtId="0" fontId="0" fillId="0" borderId="58" xfId="0" applyBorder="1"/>
    <xf numFmtId="0" fontId="1" fillId="15" borderId="2" xfId="0" applyFont="1" applyFill="1" applyBorder="1" applyAlignment="1">
      <alignment wrapText="1"/>
    </xf>
    <xf numFmtId="0" fontId="0" fillId="15" borderId="1" xfId="0" applyFill="1" applyBorder="1" applyAlignment="1">
      <alignment wrapText="1"/>
    </xf>
    <xf numFmtId="0" fontId="0" fillId="0" borderId="7" xfId="0" applyBorder="1" applyAlignment="1">
      <alignment wrapText="1"/>
    </xf>
    <xf numFmtId="2" fontId="0" fillId="0" borderId="1" xfId="0" applyNumberFormat="1" applyBorder="1"/>
    <xf numFmtId="0" fontId="58" fillId="0" borderId="0" xfId="0" applyFont="1"/>
    <xf numFmtId="0" fontId="59" fillId="0" borderId="0" xfId="0" applyFont="1"/>
    <xf numFmtId="0" fontId="28" fillId="0" borderId="0" xfId="0" applyFont="1" applyAlignment="1">
      <alignment horizontal="right" indent="1"/>
    </xf>
    <xf numFmtId="0" fontId="28" fillId="0" borderId="0" xfId="0" applyFont="1" applyAlignment="1">
      <alignment horizontal="right" wrapText="1"/>
    </xf>
    <xf numFmtId="0" fontId="0" fillId="10" borderId="1" xfId="0" applyFill="1" applyBorder="1"/>
    <xf numFmtId="0" fontId="15" fillId="17" borderId="0" xfId="0" applyFont="1" applyFill="1"/>
    <xf numFmtId="0" fontId="42" fillId="17" borderId="0" xfId="0" applyFont="1" applyFill="1"/>
    <xf numFmtId="0" fontId="15" fillId="0" borderId="0" xfId="0" applyFont="1" applyAlignment="1">
      <alignment horizontal="left" indent="2"/>
    </xf>
    <xf numFmtId="0" fontId="15" fillId="17" borderId="6" xfId="0" applyFont="1" applyFill="1" applyBorder="1"/>
    <xf numFmtId="0" fontId="0" fillId="17" borderId="6" xfId="0" applyFill="1" applyBorder="1"/>
    <xf numFmtId="0" fontId="15" fillId="17" borderId="67" xfId="0" applyFont="1" applyFill="1" applyBorder="1"/>
    <xf numFmtId="0" fontId="15" fillId="17" borderId="9" xfId="0" applyFont="1" applyFill="1" applyBorder="1"/>
    <xf numFmtId="0" fontId="15" fillId="17" borderId="0" xfId="0" applyFont="1" applyFill="1" applyAlignment="1">
      <alignment horizontal="left" indent="1"/>
    </xf>
    <xf numFmtId="0" fontId="0" fillId="17" borderId="59" xfId="0" applyFill="1" applyBorder="1"/>
    <xf numFmtId="0" fontId="0" fillId="17" borderId="59" xfId="0" applyFill="1" applyBorder="1" applyAlignment="1">
      <alignment horizontal="left" indent="1"/>
    </xf>
    <xf numFmtId="0" fontId="0" fillId="17" borderId="69" xfId="0" applyFill="1" applyBorder="1"/>
    <xf numFmtId="0" fontId="15" fillId="17" borderId="6" xfId="0" applyFont="1" applyFill="1" applyBorder="1" applyAlignment="1">
      <alignment horizontal="left" indent="3"/>
    </xf>
    <xf numFmtId="0" fontId="0" fillId="17" borderId="0" xfId="0" applyFill="1" applyAlignment="1">
      <alignment horizontal="left" indent="3"/>
    </xf>
    <xf numFmtId="0" fontId="15" fillId="17" borderId="0" xfId="0" applyFont="1" applyFill="1" applyAlignment="1">
      <alignment horizontal="left" indent="3"/>
    </xf>
    <xf numFmtId="0" fontId="0" fillId="0" borderId="0" xfId="0" applyAlignment="1">
      <alignment horizontal="left" indent="2"/>
    </xf>
    <xf numFmtId="49" fontId="41" fillId="0" borderId="4" xfId="0" applyNumberFormat="1" applyFont="1" applyBorder="1" applyAlignment="1">
      <alignment horizontal="right" vertical="center" wrapText="1"/>
    </xf>
    <xf numFmtId="49" fontId="41" fillId="0" borderId="3" xfId="0" applyNumberFormat="1" applyFont="1" applyBorder="1" applyAlignment="1">
      <alignment horizontal="right" vertical="center" wrapText="1"/>
    </xf>
    <xf numFmtId="49" fontId="41" fillId="0" borderId="40" xfId="0" applyNumberFormat="1" applyFont="1" applyBorder="1" applyAlignment="1">
      <alignment horizontal="right" vertical="center" wrapText="1"/>
    </xf>
    <xf numFmtId="49" fontId="41" fillId="0" borderId="41" xfId="0" applyNumberFormat="1" applyFont="1" applyBorder="1" applyAlignment="1">
      <alignment horizontal="right" vertical="center" wrapText="1" indent="5"/>
    </xf>
    <xf numFmtId="1" fontId="18" fillId="17" borderId="0" xfId="0" applyNumberFormat="1" applyFont="1" applyFill="1" applyAlignment="1">
      <alignment horizontal="center"/>
    </xf>
    <xf numFmtId="0" fontId="24" fillId="17" borderId="1" xfId="0" applyFont="1" applyFill="1" applyBorder="1" applyAlignment="1" applyProtection="1">
      <alignment horizontal="center" vertical="center"/>
      <protection locked="0"/>
    </xf>
    <xf numFmtId="0" fontId="20" fillId="17" borderId="1" xfId="0" applyFont="1" applyFill="1" applyBorder="1" applyAlignment="1" applyProtection="1">
      <alignment horizontal="center" vertical="center" wrapText="1"/>
      <protection locked="0"/>
    </xf>
    <xf numFmtId="0" fontId="20" fillId="17" borderId="1" xfId="0" applyFont="1" applyFill="1" applyBorder="1" applyAlignment="1" applyProtection="1">
      <alignment horizontal="center" vertical="center"/>
      <protection locked="0"/>
    </xf>
    <xf numFmtId="0" fontId="20" fillId="0" borderId="1" xfId="0" applyFont="1" applyBorder="1" applyAlignment="1" applyProtection="1">
      <alignment horizontal="right" vertical="center" indent="1"/>
      <protection locked="0"/>
    </xf>
    <xf numFmtId="0" fontId="20" fillId="0" borderId="1" xfId="0" applyFont="1" applyBorder="1" applyAlignment="1" applyProtection="1">
      <alignment horizontal="right" vertical="center"/>
      <protection locked="0"/>
    </xf>
    <xf numFmtId="0" fontId="20" fillId="0" borderId="1" xfId="0" applyFont="1" applyBorder="1" applyAlignment="1" applyProtection="1">
      <alignment horizontal="right" vertical="center" wrapText="1" indent="1"/>
      <protection locked="0"/>
    </xf>
    <xf numFmtId="0" fontId="45" fillId="0" borderId="0" xfId="0" applyFont="1" applyAlignment="1">
      <alignment vertical="center" wrapText="1"/>
    </xf>
    <xf numFmtId="0" fontId="20" fillId="4" borderId="58" xfId="0" applyFont="1" applyFill="1" applyBorder="1" applyAlignment="1" applyProtection="1">
      <alignment horizontal="left" vertical="center" wrapText="1"/>
      <protection locked="0"/>
    </xf>
    <xf numFmtId="0" fontId="24" fillId="0" borderId="1" xfId="0" applyFont="1" applyBorder="1" applyAlignment="1">
      <alignment horizontal="left" vertical="center" wrapText="1" indent="2"/>
    </xf>
    <xf numFmtId="0" fontId="20" fillId="0" borderId="1" xfId="0" applyFont="1" applyBorder="1" applyAlignment="1" applyProtection="1">
      <alignment horizontal="left" vertical="center" wrapText="1" indent="1"/>
      <protection locked="0"/>
    </xf>
    <xf numFmtId="0" fontId="24" fillId="0" borderId="1" xfId="0" applyFont="1" applyBorder="1" applyAlignment="1" applyProtection="1">
      <alignment horizontal="left" vertical="center" wrapText="1" indent="2"/>
      <protection locked="0"/>
    </xf>
    <xf numFmtId="0" fontId="0" fillId="0" borderId="1" xfId="0" applyBorder="1" applyAlignment="1">
      <alignment horizontal="center" vertical="center" wrapText="1"/>
    </xf>
    <xf numFmtId="0" fontId="15" fillId="0" borderId="0" xfId="0" applyFont="1" applyAlignment="1">
      <alignment horizontal="left" vertical="top" indent="2"/>
    </xf>
    <xf numFmtId="0" fontId="28" fillId="0" borderId="57" xfId="0" applyFont="1" applyBorder="1" applyAlignment="1">
      <alignment horizontal="left" vertical="center" wrapText="1"/>
    </xf>
    <xf numFmtId="0" fontId="28" fillId="2" borderId="1" xfId="0" applyFont="1" applyFill="1" applyBorder="1" applyAlignment="1">
      <alignment vertical="center"/>
    </xf>
    <xf numFmtId="0" fontId="28" fillId="2" borderId="1" xfId="0" applyFont="1" applyFill="1" applyBorder="1" applyAlignment="1">
      <alignment vertical="center" wrapText="1"/>
    </xf>
    <xf numFmtId="0" fontId="28" fillId="5" borderId="1" xfId="0" applyFont="1" applyFill="1" applyBorder="1" applyAlignment="1">
      <alignment vertical="center"/>
    </xf>
    <xf numFmtId="0" fontId="21" fillId="5" borderId="1" xfId="0" applyFont="1" applyFill="1" applyBorder="1" applyAlignment="1">
      <alignment horizontal="center" vertical="center" wrapText="1"/>
    </xf>
    <xf numFmtId="0" fontId="28" fillId="5" borderId="1" xfId="0" applyFont="1" applyFill="1" applyBorder="1" applyAlignment="1">
      <alignment vertical="center" wrapText="1"/>
    </xf>
    <xf numFmtId="0" fontId="20" fillId="0" borderId="50" xfId="0" applyFont="1" applyBorder="1" applyAlignment="1">
      <alignment horizontal="right" vertical="center" indent="1"/>
    </xf>
    <xf numFmtId="0" fontId="20" fillId="0" borderId="50" xfId="0" applyFont="1" applyBorder="1" applyAlignment="1">
      <alignment horizontal="center" vertical="center" wrapText="1"/>
    </xf>
    <xf numFmtId="0" fontId="20" fillId="0" borderId="50" xfId="0" applyFont="1" applyBorder="1" applyAlignment="1">
      <alignment horizontal="left" vertical="center" wrapText="1" indent="1"/>
    </xf>
    <xf numFmtId="0" fontId="5" fillId="0" borderId="50" xfId="0" applyFont="1" applyBorder="1" applyAlignment="1">
      <alignment horizontal="right" vertical="center" indent="1"/>
    </xf>
    <xf numFmtId="0" fontId="0" fillId="0" borderId="7" xfId="0" applyBorder="1"/>
    <xf numFmtId="0" fontId="28" fillId="3" borderId="1" xfId="0" applyFont="1" applyFill="1" applyBorder="1" applyAlignment="1">
      <alignment vertical="center"/>
    </xf>
    <xf numFmtId="0" fontId="28" fillId="3" borderId="1" xfId="0" applyFont="1" applyFill="1" applyBorder="1" applyAlignment="1">
      <alignment vertical="center" wrapText="1"/>
    </xf>
    <xf numFmtId="0" fontId="5" fillId="0" borderId="50" xfId="0" applyFont="1" applyBorder="1" applyAlignment="1">
      <alignment horizontal="right" vertical="center"/>
    </xf>
    <xf numFmtId="0" fontId="28" fillId="9" borderId="1" xfId="0" applyFont="1" applyFill="1" applyBorder="1" applyAlignment="1">
      <alignment horizontal="right" vertical="center" wrapText="1"/>
    </xf>
    <xf numFmtId="164" fontId="28" fillId="9" borderId="1" xfId="0" applyNumberFormat="1" applyFont="1" applyFill="1" applyBorder="1" applyAlignment="1">
      <alignment horizontal="center" vertical="center"/>
    </xf>
    <xf numFmtId="0" fontId="21" fillId="9" borderId="1" xfId="0" applyFont="1" applyFill="1" applyBorder="1" applyAlignment="1">
      <alignment horizontal="left" vertical="center" wrapText="1" indent="1"/>
    </xf>
    <xf numFmtId="0" fontId="28" fillId="7" borderId="1" xfId="0" applyFont="1" applyFill="1" applyBorder="1" applyAlignment="1">
      <alignment horizontal="right" vertical="center" wrapText="1"/>
    </xf>
    <xf numFmtId="164" fontId="28" fillId="7" borderId="1" xfId="0" applyNumberFormat="1" applyFont="1" applyFill="1" applyBorder="1" applyAlignment="1">
      <alignment horizontal="center" vertical="center"/>
    </xf>
    <xf numFmtId="0" fontId="21" fillId="7" borderId="1" xfId="0" applyFont="1" applyFill="1" applyBorder="1" applyAlignment="1">
      <alignment horizontal="left" vertical="center" wrapText="1" indent="1"/>
    </xf>
    <xf numFmtId="0" fontId="28" fillId="13" borderId="1" xfId="0" applyFont="1" applyFill="1" applyBorder="1" applyAlignment="1">
      <alignment horizontal="right" vertical="center" wrapText="1"/>
    </xf>
    <xf numFmtId="164" fontId="28" fillId="13" borderId="1" xfId="0" applyNumberFormat="1" applyFont="1" applyFill="1" applyBorder="1" applyAlignment="1">
      <alignment horizontal="center" vertical="center"/>
    </xf>
    <xf numFmtId="0" fontId="21" fillId="13" borderId="1" xfId="0" applyFont="1" applyFill="1" applyBorder="1" applyAlignment="1">
      <alignment horizontal="left" vertical="center" wrapText="1" indent="1"/>
    </xf>
    <xf numFmtId="0" fontId="28" fillId="19" borderId="1" xfId="0" applyFont="1" applyFill="1" applyBorder="1" applyAlignment="1">
      <alignment horizontal="right" vertical="center" wrapText="1"/>
    </xf>
    <xf numFmtId="49" fontId="41" fillId="0" borderId="72" xfId="0" applyNumberFormat="1" applyFont="1" applyBorder="1" applyAlignment="1">
      <alignment horizontal="left" vertical="center" wrapText="1" indent="5"/>
    </xf>
    <xf numFmtId="0" fontId="21" fillId="3" borderId="1" xfId="0" applyFont="1" applyFill="1" applyBorder="1" applyAlignment="1">
      <alignment horizontal="center" vertical="center" wrapText="1"/>
    </xf>
    <xf numFmtId="0" fontId="21" fillId="22" borderId="1" xfId="0" applyFont="1" applyFill="1" applyBorder="1" applyAlignment="1">
      <alignment horizontal="center" vertical="center" wrapText="1"/>
    </xf>
    <xf numFmtId="164" fontId="28" fillId="19" borderId="1" xfId="0" applyNumberFormat="1" applyFont="1" applyFill="1" applyBorder="1" applyAlignment="1">
      <alignment horizontal="center" vertical="center"/>
    </xf>
    <xf numFmtId="164" fontId="40" fillId="4" borderId="1" xfId="0" applyNumberFormat="1" applyFont="1" applyFill="1" applyBorder="1" applyAlignment="1">
      <alignment horizontal="right"/>
    </xf>
    <xf numFmtId="164" fontId="40" fillId="4" borderId="1" xfId="0" applyNumberFormat="1" applyFont="1" applyFill="1" applyBorder="1" applyAlignment="1">
      <alignment horizontal="left"/>
    </xf>
    <xf numFmtId="0" fontId="28" fillId="0" borderId="0" xfId="0" applyFont="1"/>
    <xf numFmtId="0" fontId="28" fillId="0" borderId="81" xfId="0" applyFont="1" applyBorder="1" applyAlignment="1">
      <alignment horizontal="center" vertical="center"/>
    </xf>
    <xf numFmtId="0" fontId="28" fillId="0" borderId="81" xfId="0" applyFont="1" applyBorder="1" applyAlignment="1">
      <alignment horizontal="center" vertical="center" wrapText="1"/>
    </xf>
    <xf numFmtId="49" fontId="41" fillId="0" borderId="0" xfId="0" applyNumberFormat="1" applyFont="1" applyAlignment="1">
      <alignment horizontal="left" vertical="center" wrapText="1" indent="5"/>
    </xf>
    <xf numFmtId="0" fontId="41" fillId="0" borderId="0" xfId="0" applyFont="1" applyAlignment="1">
      <alignment horizontal="center" vertical="center" wrapText="1"/>
    </xf>
    <xf numFmtId="0" fontId="41" fillId="25" borderId="81" xfId="0" applyFont="1" applyFill="1" applyBorder="1" applyAlignment="1">
      <alignment horizontal="center" vertical="center" wrapText="1"/>
    </xf>
    <xf numFmtId="0" fontId="41" fillId="10" borderId="81" xfId="0" applyFont="1" applyFill="1" applyBorder="1" applyAlignment="1">
      <alignment horizontal="center" vertical="center" wrapText="1"/>
    </xf>
    <xf numFmtId="0" fontId="41" fillId="23" borderId="81" xfId="0" applyFont="1" applyFill="1" applyBorder="1" applyAlignment="1">
      <alignment horizontal="center" vertical="center" wrapText="1"/>
    </xf>
    <xf numFmtId="0" fontId="41" fillId="21" borderId="81" xfId="0" applyFont="1" applyFill="1" applyBorder="1" applyAlignment="1">
      <alignment horizontal="center" vertical="center" wrapText="1"/>
    </xf>
    <xf numFmtId="0" fontId="41" fillId="3" borderId="81" xfId="0" applyFont="1" applyFill="1" applyBorder="1" applyAlignment="1">
      <alignment horizontal="center" vertical="center" wrapText="1"/>
    </xf>
    <xf numFmtId="0" fontId="41" fillId="24" borderId="81" xfId="0" applyFont="1" applyFill="1" applyBorder="1" applyAlignment="1">
      <alignment horizontal="center" vertical="center" wrapText="1"/>
    </xf>
    <xf numFmtId="0" fontId="15" fillId="0" borderId="81" xfId="0" applyFont="1" applyBorder="1" applyAlignment="1">
      <alignment horizontal="right" vertical="center" indent="1"/>
    </xf>
    <xf numFmtId="0" fontId="15" fillId="0" borderId="81" xfId="0" applyFont="1" applyBorder="1" applyAlignment="1" applyProtection="1">
      <alignment horizontal="right" vertical="center" indent="1"/>
      <protection locked="0"/>
    </xf>
    <xf numFmtId="0" fontId="15" fillId="0" borderId="81" xfId="0" applyFont="1" applyBorder="1" applyAlignment="1" applyProtection="1">
      <alignment horizontal="right" vertical="center"/>
      <protection locked="0"/>
    </xf>
    <xf numFmtId="0" fontId="64" fillId="0" borderId="81" xfId="0" applyFont="1" applyBorder="1" applyAlignment="1">
      <alignment horizontal="right" vertical="center"/>
    </xf>
    <xf numFmtId="0" fontId="15" fillId="0" borderId="81" xfId="0" applyFont="1" applyBorder="1" applyAlignment="1">
      <alignment horizontal="right" vertical="center"/>
    </xf>
    <xf numFmtId="0" fontId="41" fillId="4" borderId="81" xfId="0" applyFont="1" applyFill="1" applyBorder="1" applyAlignment="1">
      <alignment horizontal="center" vertical="center" wrapText="1"/>
    </xf>
    <xf numFmtId="0" fontId="41" fillId="4" borderId="81" xfId="0" applyFont="1" applyFill="1" applyBorder="1" applyAlignment="1">
      <alignment horizontal="left" vertical="center" wrapText="1" indent="5"/>
    </xf>
    <xf numFmtId="0" fontId="28" fillId="4" borderId="81" xfId="0" applyFont="1" applyFill="1" applyBorder="1" applyAlignment="1">
      <alignment vertical="center" wrapText="1"/>
    </xf>
    <xf numFmtId="0" fontId="28" fillId="4" borderId="81" xfId="0" applyFont="1" applyFill="1" applyBorder="1" applyAlignment="1">
      <alignment horizontal="center" vertical="center"/>
    </xf>
    <xf numFmtId="0" fontId="28" fillId="4" borderId="81" xfId="0" applyFont="1" applyFill="1" applyBorder="1" applyAlignment="1">
      <alignment horizontal="center" vertical="center" wrapText="1"/>
    </xf>
    <xf numFmtId="0" fontId="15" fillId="0" borderId="1" xfId="0" applyFont="1" applyBorder="1" applyAlignment="1">
      <alignment horizontal="left" vertical="center" wrapText="1"/>
    </xf>
    <xf numFmtId="0" fontId="15" fillId="0" borderId="81" xfId="0" applyFont="1" applyBorder="1" applyAlignment="1">
      <alignment horizontal="left" vertical="center" wrapText="1" indent="1"/>
    </xf>
    <xf numFmtId="0" fontId="15" fillId="24" borderId="1" xfId="0" applyFont="1" applyFill="1" applyBorder="1" applyAlignment="1">
      <alignment horizontal="center" vertical="center" wrapText="1"/>
    </xf>
    <xf numFmtId="49" fontId="41" fillId="0" borderId="72" xfId="0" applyNumberFormat="1" applyFont="1" applyBorder="1" applyAlignment="1">
      <alignment horizontal="right" vertical="center" wrapText="1"/>
    </xf>
    <xf numFmtId="0" fontId="16" fillId="0" borderId="0" xfId="0" applyFont="1" applyAlignment="1">
      <alignment horizontal="left" vertical="center" wrapText="1"/>
    </xf>
    <xf numFmtId="0" fontId="15" fillId="27" borderId="1" xfId="0" applyFont="1" applyFill="1" applyBorder="1" applyAlignment="1">
      <alignment horizontal="center" vertical="center" wrapText="1"/>
    </xf>
    <xf numFmtId="0" fontId="15" fillId="26" borderId="1"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15" fillId="12" borderId="1" xfId="0" applyFont="1" applyFill="1" applyBorder="1" applyAlignment="1">
      <alignment horizontal="center" vertical="center" wrapText="1"/>
    </xf>
    <xf numFmtId="0" fontId="28" fillId="4" borderId="82" xfId="0" applyFont="1" applyFill="1" applyBorder="1" applyAlignment="1">
      <alignment horizontal="center" vertical="center" wrapText="1"/>
    </xf>
    <xf numFmtId="0" fontId="15" fillId="0" borderId="1" xfId="0" applyFont="1" applyBorder="1" applyAlignment="1">
      <alignment vertical="center" wrapText="1"/>
    </xf>
    <xf numFmtId="0" fontId="28" fillId="0" borderId="1" xfId="0" applyFont="1" applyBorder="1" applyAlignment="1">
      <alignment horizontal="center" vertical="center"/>
    </xf>
    <xf numFmtId="1" fontId="18" fillId="17" borderId="0" xfId="0" applyNumberFormat="1" applyFont="1" applyFill="1" applyAlignment="1">
      <alignment horizontal="left"/>
    </xf>
    <xf numFmtId="0" fontId="8" fillId="17" borderId="0" xfId="0" applyFont="1" applyFill="1"/>
    <xf numFmtId="9" fontId="18" fillId="17" borderId="0" xfId="0" applyNumberFormat="1" applyFont="1" applyFill="1" applyAlignment="1">
      <alignment vertical="top"/>
    </xf>
    <xf numFmtId="9" fontId="18" fillId="17" borderId="9" xfId="0" applyNumberFormat="1" applyFont="1" applyFill="1" applyBorder="1" applyAlignment="1">
      <alignment vertical="top"/>
    </xf>
    <xf numFmtId="0" fontId="34" fillId="17" borderId="0" xfId="0" applyFont="1" applyFill="1" applyAlignment="1">
      <alignment horizontal="left" vertical="top" indent="1"/>
    </xf>
    <xf numFmtId="0" fontId="34" fillId="17" borderId="9" xfId="0" applyFont="1" applyFill="1" applyBorder="1" applyAlignment="1">
      <alignment horizontal="left" vertical="top" indent="1"/>
    </xf>
    <xf numFmtId="49" fontId="41" fillId="0" borderId="0" xfId="0" applyNumberFormat="1" applyFont="1" applyAlignment="1">
      <alignment horizontal="right" vertical="center" wrapText="1" indent="5"/>
    </xf>
    <xf numFmtId="49" fontId="25" fillId="0" borderId="9" xfId="0" applyNumberFormat="1" applyFont="1" applyBorder="1" applyAlignment="1" applyProtection="1">
      <alignment horizontal="center"/>
      <protection locked="0"/>
    </xf>
    <xf numFmtId="0" fontId="33" fillId="0" borderId="0" xfId="0" applyFont="1" applyAlignment="1">
      <alignment horizontal="center" vertical="center" wrapText="1"/>
    </xf>
    <xf numFmtId="0" fontId="15" fillId="0" borderId="0" xfId="0" applyFont="1" applyAlignment="1">
      <alignment horizontal="left" wrapText="1" indent="2"/>
    </xf>
    <xf numFmtId="0" fontId="15" fillId="0" borderId="0" xfId="0" applyFont="1" applyAlignment="1">
      <alignment wrapText="1"/>
    </xf>
    <xf numFmtId="0" fontId="20" fillId="0" borderId="0" xfId="0" applyFont="1" applyAlignment="1">
      <alignment horizontal="right" indent="1"/>
    </xf>
    <xf numFmtId="0" fontId="15" fillId="19" borderId="41" xfId="0" applyFont="1" applyFill="1" applyBorder="1" applyAlignment="1">
      <alignment horizontal="left" vertical="center" wrapText="1"/>
    </xf>
    <xf numFmtId="0" fontId="15" fillId="0" borderId="0" xfId="0" applyFont="1" applyAlignment="1">
      <alignment horizontal="left" indent="2"/>
    </xf>
    <xf numFmtId="0" fontId="19" fillId="17" borderId="6" xfId="0" applyFont="1" applyFill="1" applyBorder="1" applyAlignment="1">
      <alignment horizontal="left" wrapText="1" indent="3"/>
    </xf>
    <xf numFmtId="0" fontId="19" fillId="17" borderId="0" xfId="0" applyFont="1" applyFill="1" applyAlignment="1">
      <alignment horizontal="left" wrapText="1" indent="3"/>
    </xf>
    <xf numFmtId="0" fontId="19" fillId="17" borderId="59" xfId="0" applyFont="1" applyFill="1" applyBorder="1" applyAlignment="1">
      <alignment horizontal="left" wrapText="1" indent="3"/>
    </xf>
    <xf numFmtId="0" fontId="15" fillId="17" borderId="6" xfId="0" applyFont="1" applyFill="1" applyBorder="1" applyAlignment="1">
      <alignment horizontal="left" indent="1"/>
    </xf>
    <xf numFmtId="0" fontId="15" fillId="17" borderId="0" xfId="0" applyFont="1" applyFill="1" applyAlignment="1">
      <alignment horizontal="left" indent="1"/>
    </xf>
    <xf numFmtId="0" fontId="15" fillId="17" borderId="59" xfId="0" applyFont="1" applyFill="1" applyBorder="1" applyAlignment="1">
      <alignment horizontal="left" indent="1"/>
    </xf>
    <xf numFmtId="0" fontId="18" fillId="17" borderId="66" xfId="0" applyFont="1" applyFill="1" applyBorder="1" applyAlignment="1">
      <alignment horizontal="left" indent="3"/>
    </xf>
    <xf numFmtId="0" fontId="18" fillId="17" borderId="8" xfId="0" applyFont="1" applyFill="1" applyBorder="1" applyAlignment="1">
      <alignment horizontal="left" indent="3"/>
    </xf>
    <xf numFmtId="0" fontId="18" fillId="17" borderId="68" xfId="0" applyFont="1" applyFill="1" applyBorder="1" applyAlignment="1">
      <alignment horizontal="left" indent="3"/>
    </xf>
    <xf numFmtId="0" fontId="61" fillId="17" borderId="0" xfId="0" applyFont="1" applyFill="1" applyAlignment="1">
      <alignment horizontal="right" vertical="center" indent="1"/>
    </xf>
    <xf numFmtId="0" fontId="60" fillId="17" borderId="0" xfId="0" applyFont="1" applyFill="1" applyAlignment="1">
      <alignment horizontal="right" vertical="center"/>
    </xf>
    <xf numFmtId="0" fontId="63" fillId="17" borderId="0" xfId="0" applyFont="1" applyFill="1" applyAlignment="1">
      <alignment horizontal="left" vertical="center" wrapText="1" indent="2"/>
    </xf>
    <xf numFmtId="0" fontId="18" fillId="9" borderId="10" xfId="0" applyFont="1" applyFill="1" applyBorder="1" applyAlignment="1">
      <alignment horizontal="center"/>
    </xf>
    <xf numFmtId="0" fontId="18" fillId="9" borderId="11" xfId="0" applyFont="1" applyFill="1" applyBorder="1" applyAlignment="1">
      <alignment horizontal="center"/>
    </xf>
    <xf numFmtId="0" fontId="18" fillId="9" borderId="14" xfId="0" applyFont="1" applyFill="1" applyBorder="1" applyAlignment="1" applyProtection="1">
      <alignment horizontal="center"/>
      <protection locked="0"/>
    </xf>
    <xf numFmtId="0" fontId="18" fillId="9" borderId="15" xfId="0" applyFont="1" applyFill="1" applyBorder="1" applyAlignment="1" applyProtection="1">
      <alignment horizontal="center"/>
      <protection locked="0"/>
    </xf>
    <xf numFmtId="0" fontId="18" fillId="9" borderId="16" xfId="0" applyFont="1" applyFill="1" applyBorder="1" applyAlignment="1" applyProtection="1">
      <alignment horizontal="center"/>
      <protection locked="0"/>
    </xf>
    <xf numFmtId="0" fontId="18" fillId="9" borderId="20" xfId="0" applyFont="1" applyFill="1" applyBorder="1" applyAlignment="1">
      <alignment horizontal="center"/>
    </xf>
    <xf numFmtId="0" fontId="16" fillId="0" borderId="4" xfId="0" applyFont="1" applyBorder="1" applyAlignment="1">
      <alignment horizontal="left" vertical="center" wrapText="1" indent="5"/>
    </xf>
    <xf numFmtId="0" fontId="15" fillId="9" borderId="27" xfId="0" applyFont="1" applyFill="1" applyBorder="1" applyAlignment="1">
      <alignment horizontal="left" vertical="center" wrapText="1" indent="2"/>
    </xf>
    <xf numFmtId="0" fontId="15" fillId="9" borderId="28" xfId="0" applyFont="1" applyFill="1" applyBorder="1" applyAlignment="1">
      <alignment horizontal="left" vertical="center" wrapText="1" indent="2"/>
    </xf>
    <xf numFmtId="0" fontId="15" fillId="9" borderId="29" xfId="0" applyFont="1" applyFill="1" applyBorder="1" applyAlignment="1">
      <alignment horizontal="left" vertical="center" wrapText="1" indent="2"/>
    </xf>
    <xf numFmtId="0" fontId="15" fillId="9" borderId="12" xfId="0" applyFont="1" applyFill="1" applyBorder="1" applyAlignment="1">
      <alignment horizontal="left" vertical="top" wrapText="1" indent="2"/>
    </xf>
    <xf numFmtId="0" fontId="15" fillId="9" borderId="13" xfId="0" applyFont="1" applyFill="1" applyBorder="1" applyAlignment="1">
      <alignment horizontal="left" vertical="top" wrapText="1" indent="2"/>
    </xf>
    <xf numFmtId="0" fontId="15" fillId="9" borderId="17" xfId="0" applyFont="1" applyFill="1" applyBorder="1" applyAlignment="1">
      <alignment horizontal="left" vertical="top" wrapText="1" indent="2"/>
    </xf>
    <xf numFmtId="0" fontId="15" fillId="9" borderId="18" xfId="0" applyFont="1" applyFill="1" applyBorder="1" applyAlignment="1">
      <alignment horizontal="left" vertical="top" wrapText="1" indent="2"/>
    </xf>
    <xf numFmtId="0" fontId="15" fillId="9" borderId="19" xfId="0" applyFont="1" applyFill="1" applyBorder="1" applyAlignment="1">
      <alignment horizontal="left" vertical="top" wrapText="1" indent="2"/>
    </xf>
    <xf numFmtId="0" fontId="15" fillId="9" borderId="21" xfId="0" applyFont="1" applyFill="1" applyBorder="1" applyAlignment="1">
      <alignment horizontal="left" vertical="top" wrapText="1" indent="2"/>
    </xf>
    <xf numFmtId="0" fontId="15" fillId="9" borderId="22" xfId="0" applyFont="1" applyFill="1" applyBorder="1" applyAlignment="1">
      <alignment horizontal="left" vertical="top" wrapText="1" indent="2"/>
    </xf>
    <xf numFmtId="0" fontId="15" fillId="9" borderId="23" xfId="0" applyFont="1" applyFill="1" applyBorder="1" applyAlignment="1">
      <alignment horizontal="left" vertical="top" wrapText="1" indent="2"/>
    </xf>
    <xf numFmtId="0" fontId="21" fillId="2" borderId="1" xfId="0" applyFont="1" applyFill="1" applyBorder="1" applyAlignment="1">
      <alignment horizontal="right" vertical="center" wrapText="1"/>
    </xf>
    <xf numFmtId="0" fontId="17" fillId="8" borderId="24" xfId="0" applyFont="1" applyFill="1" applyBorder="1" applyAlignment="1">
      <alignment horizontal="center" vertical="center" wrapText="1"/>
    </xf>
    <xf numFmtId="0" fontId="17" fillId="8" borderId="26" xfId="0" applyFont="1" applyFill="1" applyBorder="1" applyAlignment="1">
      <alignment horizontal="center" vertical="center" wrapText="1"/>
    </xf>
    <xf numFmtId="0" fontId="17" fillId="8" borderId="25" xfId="0" applyFont="1" applyFill="1" applyBorder="1" applyAlignment="1">
      <alignment horizontal="center" vertical="center" wrapText="1"/>
    </xf>
    <xf numFmtId="0" fontId="27" fillId="8" borderId="24" xfId="0" applyFont="1" applyFill="1" applyBorder="1" applyAlignment="1">
      <alignment horizontal="center" vertical="center" wrapText="1"/>
    </xf>
    <xf numFmtId="0" fontId="27" fillId="8" borderId="25" xfId="0" applyFont="1" applyFill="1" applyBorder="1" applyAlignment="1">
      <alignment horizontal="center" vertical="center" wrapText="1"/>
    </xf>
    <xf numFmtId="0" fontId="27" fillId="8" borderId="26" xfId="0" applyFont="1" applyFill="1" applyBorder="1" applyAlignment="1">
      <alignment horizontal="center" vertical="center" wrapText="1"/>
    </xf>
    <xf numFmtId="0" fontId="16" fillId="0" borderId="30" xfId="0" applyFont="1" applyBorder="1" applyAlignment="1">
      <alignment horizontal="left" vertical="top" wrapText="1" indent="2"/>
    </xf>
    <xf numFmtId="0" fontId="16" fillId="0" borderId="31" xfId="0" applyFont="1" applyBorder="1" applyAlignment="1">
      <alignment horizontal="left" vertical="top" wrapText="1" indent="2"/>
    </xf>
    <xf numFmtId="0" fontId="16" fillId="0" borderId="27" xfId="0" applyFont="1" applyBorder="1" applyAlignment="1">
      <alignment horizontal="left" vertical="top" wrapText="1" indent="2"/>
    </xf>
    <xf numFmtId="0" fontId="16" fillId="0" borderId="29" xfId="0" applyFont="1" applyBorder="1" applyAlignment="1">
      <alignment horizontal="left" vertical="top" wrapText="1" indent="2"/>
    </xf>
    <xf numFmtId="0" fontId="15" fillId="0" borderId="30" xfId="0" applyFont="1" applyBorder="1" applyAlignment="1">
      <alignment horizontal="left" vertical="top" wrapText="1" indent="2"/>
    </xf>
    <xf numFmtId="0" fontId="15" fillId="0" borderId="0" xfId="0" applyFont="1" applyAlignment="1">
      <alignment horizontal="left" vertical="top" wrapText="1" indent="2"/>
    </xf>
    <xf numFmtId="0" fontId="15" fillId="0" borderId="31" xfId="0" applyFont="1" applyBorder="1" applyAlignment="1">
      <alignment horizontal="left" vertical="top" wrapText="1" indent="2"/>
    </xf>
    <xf numFmtId="0" fontId="15" fillId="0" borderId="27" xfId="0" applyFont="1" applyBorder="1" applyAlignment="1">
      <alignment horizontal="left" vertical="top" wrapText="1" indent="2"/>
    </xf>
    <xf numFmtId="0" fontId="15" fillId="0" borderId="28" xfId="0" applyFont="1" applyBorder="1" applyAlignment="1">
      <alignment horizontal="left" vertical="top" wrapText="1" indent="2"/>
    </xf>
    <xf numFmtId="0" fontId="15" fillId="0" borderId="29" xfId="0" applyFont="1" applyBorder="1" applyAlignment="1">
      <alignment horizontal="left" vertical="top" wrapText="1" indent="2"/>
    </xf>
    <xf numFmtId="0" fontId="16" fillId="0" borderId="3" xfId="0" applyFont="1" applyBorder="1" applyAlignment="1">
      <alignment horizontal="left" vertical="center" wrapText="1" indent="5"/>
    </xf>
    <xf numFmtId="0" fontId="16" fillId="0" borderId="34" xfId="0" applyFont="1" applyBorder="1" applyAlignment="1">
      <alignment horizontal="left" vertical="top" wrapText="1" indent="2"/>
    </xf>
    <xf numFmtId="0" fontId="16" fillId="0" borderId="35" xfId="0" applyFont="1" applyBorder="1" applyAlignment="1">
      <alignment horizontal="left" vertical="top" wrapText="1" indent="2"/>
    </xf>
    <xf numFmtId="0" fontId="16" fillId="0" borderId="36" xfId="0" applyFont="1" applyBorder="1" applyAlignment="1">
      <alignment horizontal="left" vertical="top" wrapText="1" indent="2"/>
    </xf>
    <xf numFmtId="0" fontId="16" fillId="0" borderId="37" xfId="0" applyFont="1" applyBorder="1" applyAlignment="1">
      <alignment horizontal="left" vertical="top" wrapText="1" indent="2"/>
    </xf>
    <xf numFmtId="0" fontId="15" fillId="0" borderId="34" xfId="0" applyFont="1" applyBorder="1" applyAlignment="1">
      <alignment horizontal="left" vertical="top" wrapText="1" indent="2"/>
    </xf>
    <xf numFmtId="0" fontId="15" fillId="0" borderId="35" xfId="0" applyFont="1" applyBorder="1" applyAlignment="1">
      <alignment horizontal="left" vertical="top" wrapText="1" indent="2"/>
    </xf>
    <xf numFmtId="0" fontId="15" fillId="0" borderId="36" xfId="0" applyFont="1" applyBorder="1" applyAlignment="1">
      <alignment horizontal="left" vertical="top" wrapText="1" indent="2"/>
    </xf>
    <xf numFmtId="0" fontId="15" fillId="0" borderId="39" xfId="0" applyFont="1" applyBorder="1" applyAlignment="1">
      <alignment horizontal="left" vertical="top" wrapText="1" indent="2"/>
    </xf>
    <xf numFmtId="0" fontId="15" fillId="0" borderId="37" xfId="0" applyFont="1" applyBorder="1" applyAlignment="1">
      <alignment horizontal="left" vertical="top" wrapText="1" indent="2"/>
    </xf>
    <xf numFmtId="0" fontId="15" fillId="7" borderId="36" xfId="0" applyFont="1" applyFill="1" applyBorder="1" applyAlignment="1">
      <alignment horizontal="left" vertical="center" wrapText="1" indent="2"/>
    </xf>
    <xf numFmtId="0" fontId="15" fillId="7" borderId="39" xfId="0" applyFont="1" applyFill="1" applyBorder="1" applyAlignment="1">
      <alignment horizontal="left" vertical="center" wrapText="1" indent="2"/>
    </xf>
    <xf numFmtId="0" fontId="15" fillId="7" borderId="37" xfId="0" applyFont="1" applyFill="1" applyBorder="1" applyAlignment="1">
      <alignment horizontal="left" vertical="center" wrapText="1" indent="2"/>
    </xf>
    <xf numFmtId="0" fontId="18" fillId="7" borderId="42" xfId="0" applyFont="1" applyFill="1" applyBorder="1" applyAlignment="1">
      <alignment horizontal="center"/>
    </xf>
    <xf numFmtId="0" fontId="18" fillId="7" borderId="43" xfId="0" applyFont="1" applyFill="1" applyBorder="1" applyAlignment="1">
      <alignment horizontal="center"/>
    </xf>
    <xf numFmtId="0" fontId="18" fillId="7" borderId="42" xfId="0" applyFont="1" applyFill="1" applyBorder="1" applyAlignment="1" applyProtection="1">
      <alignment horizontal="center"/>
      <protection locked="0"/>
    </xf>
    <xf numFmtId="0" fontId="18" fillId="7" borderId="46" xfId="0" applyFont="1" applyFill="1" applyBorder="1" applyAlignment="1" applyProtection="1">
      <alignment horizontal="center"/>
      <protection locked="0"/>
    </xf>
    <xf numFmtId="0" fontId="18" fillId="7" borderId="43" xfId="0" applyFont="1" applyFill="1" applyBorder="1" applyAlignment="1" applyProtection="1">
      <alignment horizontal="center"/>
      <protection locked="0"/>
    </xf>
    <xf numFmtId="0" fontId="18" fillId="7" borderId="46" xfId="0" applyFont="1" applyFill="1" applyBorder="1" applyAlignment="1">
      <alignment horizontal="center"/>
    </xf>
    <xf numFmtId="0" fontId="15" fillId="7" borderId="44" xfId="0" applyFont="1" applyFill="1" applyBorder="1" applyAlignment="1">
      <alignment horizontal="left" vertical="top" wrapText="1" indent="2"/>
    </xf>
    <xf numFmtId="0" fontId="15" fillId="7" borderId="45" xfId="0" applyFont="1" applyFill="1" applyBorder="1" applyAlignment="1">
      <alignment horizontal="left" vertical="top" wrapText="1" indent="2"/>
    </xf>
    <xf numFmtId="0" fontId="15" fillId="7" borderId="47" xfId="0" applyFont="1" applyFill="1" applyBorder="1" applyAlignment="1">
      <alignment horizontal="left" vertical="top" wrapText="1" indent="2"/>
    </xf>
    <xf numFmtId="0" fontId="15" fillId="7" borderId="48" xfId="0" applyFont="1" applyFill="1" applyBorder="1" applyAlignment="1">
      <alignment horizontal="left" vertical="top" wrapText="1" indent="2"/>
    </xf>
    <xf numFmtId="0" fontId="15" fillId="7" borderId="49" xfId="0" applyFont="1" applyFill="1" applyBorder="1" applyAlignment="1">
      <alignment horizontal="left" vertical="top" wrapText="1" indent="2"/>
    </xf>
    <xf numFmtId="0" fontId="21" fillId="6" borderId="1" xfId="0" applyFont="1" applyFill="1" applyBorder="1" applyAlignment="1">
      <alignment horizontal="right" vertical="center" wrapText="1"/>
    </xf>
    <xf numFmtId="0" fontId="17" fillId="7" borderId="32" xfId="0" applyFont="1" applyFill="1" applyBorder="1" applyAlignment="1">
      <alignment horizontal="center" vertical="center" wrapText="1"/>
    </xf>
    <xf numFmtId="0" fontId="17" fillId="7" borderId="33" xfId="0" applyFont="1" applyFill="1" applyBorder="1" applyAlignment="1">
      <alignment horizontal="center" vertical="center" wrapText="1"/>
    </xf>
    <xf numFmtId="0" fontId="17" fillId="7" borderId="38" xfId="0" applyFont="1" applyFill="1" applyBorder="1" applyAlignment="1">
      <alignment horizontal="center" vertical="center" wrapText="1"/>
    </xf>
    <xf numFmtId="0" fontId="27" fillId="7" borderId="32" xfId="0" applyFont="1" applyFill="1" applyBorder="1" applyAlignment="1">
      <alignment horizontal="center" vertical="center" wrapText="1"/>
    </xf>
    <xf numFmtId="0" fontId="27" fillId="7" borderId="38" xfId="0" applyFont="1" applyFill="1" applyBorder="1" applyAlignment="1">
      <alignment horizontal="center" vertical="center" wrapText="1"/>
    </xf>
    <xf numFmtId="0" fontId="27" fillId="7" borderId="33" xfId="0" applyFont="1" applyFill="1" applyBorder="1" applyAlignment="1">
      <alignment horizontal="center" vertical="center" wrapText="1"/>
    </xf>
    <xf numFmtId="0" fontId="16" fillId="0" borderId="40" xfId="0" applyFont="1" applyBorder="1" applyAlignment="1">
      <alignment horizontal="left" vertical="center" wrapText="1" indent="5"/>
    </xf>
    <xf numFmtId="0" fontId="15" fillId="13" borderId="27" xfId="0" applyFont="1" applyFill="1" applyBorder="1" applyAlignment="1">
      <alignment horizontal="left" vertical="center" wrapText="1" indent="2"/>
    </xf>
    <xf numFmtId="0" fontId="15" fillId="13" borderId="28" xfId="0" applyFont="1" applyFill="1" applyBorder="1" applyAlignment="1">
      <alignment horizontal="left" vertical="center" wrapText="1" indent="2"/>
    </xf>
    <xf numFmtId="0" fontId="15" fillId="13" borderId="29" xfId="0" applyFont="1" applyFill="1" applyBorder="1" applyAlignment="1">
      <alignment horizontal="left" vertical="center" wrapText="1" indent="2"/>
    </xf>
    <xf numFmtId="0" fontId="18" fillId="13" borderId="42" xfId="0" applyFont="1" applyFill="1" applyBorder="1" applyAlignment="1">
      <alignment horizontal="center"/>
    </xf>
    <xf numFmtId="0" fontId="18" fillId="13" borderId="43" xfId="0" applyFont="1" applyFill="1" applyBorder="1" applyAlignment="1">
      <alignment horizontal="center"/>
    </xf>
    <xf numFmtId="0" fontId="18" fillId="13" borderId="46" xfId="0" applyFont="1" applyFill="1" applyBorder="1" applyAlignment="1">
      <alignment horizontal="center"/>
    </xf>
    <xf numFmtId="0" fontId="15" fillId="13" borderId="44" xfId="0" applyFont="1" applyFill="1" applyBorder="1" applyAlignment="1">
      <alignment horizontal="left" vertical="top" wrapText="1" indent="2"/>
    </xf>
    <xf numFmtId="0" fontId="15" fillId="13" borderId="45" xfId="0" applyFont="1" applyFill="1" applyBorder="1" applyAlignment="1">
      <alignment horizontal="left" vertical="top" wrapText="1" indent="2"/>
    </xf>
    <xf numFmtId="0" fontId="15" fillId="13" borderId="47" xfId="0" applyFont="1" applyFill="1" applyBorder="1" applyAlignment="1">
      <alignment horizontal="left" vertical="top" wrapText="1" indent="2"/>
    </xf>
    <xf numFmtId="0" fontId="15" fillId="13" borderId="48" xfId="0" applyFont="1" applyFill="1" applyBorder="1" applyAlignment="1">
      <alignment horizontal="left" vertical="top" wrapText="1" indent="2"/>
    </xf>
    <xf numFmtId="0" fontId="15" fillId="13" borderId="49" xfId="0" applyFont="1" applyFill="1" applyBorder="1" applyAlignment="1">
      <alignment horizontal="left" vertical="top" wrapText="1" indent="2"/>
    </xf>
    <xf numFmtId="0" fontId="21" fillId="13" borderId="1" xfId="0" applyFont="1" applyFill="1" applyBorder="1" applyAlignment="1">
      <alignment horizontal="right" vertical="center" wrapText="1"/>
    </xf>
    <xf numFmtId="0" fontId="21" fillId="13" borderId="1" xfId="0" applyFont="1" applyFill="1" applyBorder="1" applyAlignment="1" applyProtection="1">
      <alignment horizontal="right" vertical="center" wrapText="1"/>
      <protection locked="0"/>
    </xf>
    <xf numFmtId="0" fontId="17" fillId="11" borderId="24" xfId="0" applyFont="1" applyFill="1" applyBorder="1" applyAlignment="1">
      <alignment horizontal="center" vertical="center" wrapText="1"/>
    </xf>
    <xf numFmtId="0" fontId="17" fillId="11" borderId="26" xfId="0" applyFont="1" applyFill="1" applyBorder="1" applyAlignment="1">
      <alignment horizontal="center" vertical="center" wrapText="1"/>
    </xf>
    <xf numFmtId="0" fontId="17" fillId="11" borderId="25" xfId="0" applyFont="1" applyFill="1" applyBorder="1" applyAlignment="1">
      <alignment horizontal="center" vertical="center" wrapText="1"/>
    </xf>
    <xf numFmtId="0" fontId="27" fillId="11" borderId="24" xfId="0" applyFont="1" applyFill="1" applyBorder="1" applyAlignment="1">
      <alignment horizontal="center" vertical="center" wrapText="1"/>
    </xf>
    <xf numFmtId="0" fontId="27" fillId="11" borderId="25" xfId="0" applyFont="1" applyFill="1" applyBorder="1" applyAlignment="1">
      <alignment horizontal="center" vertical="center" wrapText="1"/>
    </xf>
    <xf numFmtId="0" fontId="27" fillId="11" borderId="26" xfId="0" applyFont="1" applyFill="1" applyBorder="1" applyAlignment="1">
      <alignment horizontal="center" vertical="center" wrapText="1"/>
    </xf>
    <xf numFmtId="0" fontId="16" fillId="0" borderId="41" xfId="0" applyFont="1" applyBorder="1" applyAlignment="1">
      <alignment horizontal="left" vertical="center" wrapText="1" indent="5"/>
    </xf>
    <xf numFmtId="0" fontId="18" fillId="19" borderId="42" xfId="0" applyFont="1" applyFill="1" applyBorder="1" applyAlignment="1">
      <alignment horizontal="center"/>
    </xf>
    <xf numFmtId="0" fontId="18" fillId="19" borderId="46" xfId="0" applyFont="1" applyFill="1" applyBorder="1" applyAlignment="1">
      <alignment horizontal="center"/>
    </xf>
    <xf numFmtId="0" fontId="32" fillId="19" borderId="44" xfId="0" applyFont="1" applyFill="1" applyBorder="1" applyAlignment="1" applyProtection="1">
      <alignment horizontal="left" vertical="top" wrapText="1" indent="2"/>
      <protection locked="0"/>
    </xf>
    <xf numFmtId="0" fontId="32" fillId="19" borderId="51" xfId="0" applyFont="1" applyFill="1" applyBorder="1" applyAlignment="1" applyProtection="1">
      <alignment horizontal="left" vertical="top" wrapText="1" indent="2"/>
      <protection locked="0"/>
    </xf>
    <xf numFmtId="0" fontId="17" fillId="19" borderId="52" xfId="0" applyFont="1" applyFill="1" applyBorder="1" applyAlignment="1">
      <alignment horizontal="center" vertical="center" wrapText="1"/>
    </xf>
    <xf numFmtId="0" fontId="17" fillId="19" borderId="53" xfId="0" applyFont="1" applyFill="1" applyBorder="1" applyAlignment="1">
      <alignment horizontal="center" vertical="center" wrapText="1"/>
    </xf>
    <xf numFmtId="0" fontId="17" fillId="19" borderId="54" xfId="0" applyFont="1" applyFill="1" applyBorder="1" applyAlignment="1">
      <alignment horizontal="center" vertical="center" wrapText="1"/>
    </xf>
    <xf numFmtId="0" fontId="15" fillId="19" borderId="63" xfId="0" applyFont="1" applyFill="1" applyBorder="1" applyAlignment="1">
      <alignment horizontal="left" vertical="top" wrapText="1" indent="2"/>
    </xf>
    <xf numFmtId="0" fontId="15" fillId="19" borderId="64" xfId="0" applyFont="1" applyFill="1" applyBorder="1" applyAlignment="1">
      <alignment horizontal="left" vertical="top" wrapText="1" indent="2"/>
    </xf>
    <xf numFmtId="0" fontId="15" fillId="19" borderId="65" xfId="0" applyFont="1" applyFill="1" applyBorder="1" applyAlignment="1">
      <alignment horizontal="left" vertical="top" wrapText="1" indent="2"/>
    </xf>
    <xf numFmtId="0" fontId="62" fillId="20" borderId="0" xfId="0" applyFont="1" applyFill="1" applyAlignment="1">
      <alignment horizontal="left" vertical="center" wrapText="1" indent="5"/>
    </xf>
    <xf numFmtId="0" fontId="18" fillId="0" borderId="0" xfId="0" applyFont="1" applyAlignment="1">
      <alignment horizontal="center"/>
    </xf>
    <xf numFmtId="0" fontId="18" fillId="19" borderId="60" xfId="0" applyFont="1" applyFill="1" applyBorder="1" applyAlignment="1">
      <alignment horizontal="center"/>
    </xf>
    <xf numFmtId="0" fontId="18" fillId="19" borderId="61" xfId="0" applyFont="1" applyFill="1" applyBorder="1" applyAlignment="1">
      <alignment horizontal="center"/>
    </xf>
    <xf numFmtId="0" fontId="18" fillId="19" borderId="62" xfId="0" applyFont="1" applyFill="1" applyBorder="1" applyAlignment="1">
      <alignment horizontal="center"/>
    </xf>
    <xf numFmtId="0" fontId="17" fillId="0" borderId="0" xfId="0" applyFont="1" applyAlignment="1">
      <alignment horizontal="center" vertical="center" wrapText="1"/>
    </xf>
    <xf numFmtId="0" fontId="15" fillId="19" borderId="70" xfId="0" applyFont="1" applyFill="1" applyBorder="1" applyAlignment="1">
      <alignment horizontal="left" vertical="top" wrapText="1" indent="2"/>
    </xf>
    <xf numFmtId="0" fontId="15" fillId="19" borderId="41" xfId="0" applyFont="1" applyFill="1" applyBorder="1" applyAlignment="1">
      <alignment horizontal="left" vertical="top" wrapText="1" indent="2"/>
    </xf>
    <xf numFmtId="0" fontId="15" fillId="19" borderId="71" xfId="0" applyFont="1" applyFill="1" applyBorder="1" applyAlignment="1">
      <alignment horizontal="left" vertical="top" wrapText="1" indent="2"/>
    </xf>
    <xf numFmtId="0" fontId="16" fillId="0" borderId="72" xfId="0" applyFont="1" applyBorder="1" applyAlignment="1">
      <alignment horizontal="left" vertical="center" wrapText="1" indent="5"/>
    </xf>
    <xf numFmtId="0" fontId="28" fillId="22" borderId="1" xfId="0" applyFont="1" applyFill="1" applyBorder="1" applyAlignment="1">
      <alignment horizontal="center" vertical="center"/>
    </xf>
    <xf numFmtId="0" fontId="20" fillId="0" borderId="1" xfId="0" applyFont="1" applyBorder="1" applyAlignment="1">
      <alignment horizontal="center" vertical="center" wrapText="1"/>
    </xf>
    <xf numFmtId="0" fontId="24" fillId="0" borderId="1" xfId="0" applyFont="1" applyBorder="1" applyAlignment="1">
      <alignment horizontal="left" vertical="center" wrapText="1" indent="1"/>
    </xf>
    <xf numFmtId="0" fontId="28" fillId="19" borderId="1" xfId="0" applyFont="1" applyFill="1" applyBorder="1" applyAlignment="1">
      <alignment horizontal="left" vertical="center" wrapText="1"/>
    </xf>
    <xf numFmtId="0" fontId="45" fillId="17" borderId="74" xfId="0" applyFont="1" applyFill="1" applyBorder="1" applyAlignment="1">
      <alignment horizontal="center" vertical="center" wrapText="1"/>
    </xf>
    <xf numFmtId="0" fontId="45" fillId="17" borderId="75" xfId="0" applyFont="1" applyFill="1" applyBorder="1" applyAlignment="1">
      <alignment horizontal="center" vertical="center" wrapText="1"/>
    </xf>
    <xf numFmtId="0" fontId="45" fillId="17" borderId="76" xfId="0" applyFont="1" applyFill="1" applyBorder="1" applyAlignment="1">
      <alignment horizontal="center" vertical="center" wrapText="1"/>
    </xf>
    <xf numFmtId="0" fontId="45" fillId="17" borderId="77" xfId="0" applyFont="1" applyFill="1" applyBorder="1" applyAlignment="1">
      <alignment horizontal="center" vertical="center" wrapText="1"/>
    </xf>
    <xf numFmtId="0" fontId="45" fillId="17" borderId="0" xfId="0" applyFont="1" applyFill="1" applyAlignment="1">
      <alignment horizontal="center" vertical="center" wrapText="1"/>
    </xf>
    <xf numFmtId="0" fontId="45" fillId="17" borderId="73" xfId="0" applyFont="1" applyFill="1" applyBorder="1" applyAlignment="1">
      <alignment horizontal="center" vertical="center" wrapText="1"/>
    </xf>
    <xf numFmtId="0" fontId="45" fillId="17" borderId="78" xfId="0" applyFont="1" applyFill="1" applyBorder="1" applyAlignment="1">
      <alignment horizontal="center" vertical="center" wrapText="1"/>
    </xf>
    <xf numFmtId="0" fontId="45" fillId="17" borderId="79" xfId="0" applyFont="1" applyFill="1" applyBorder="1" applyAlignment="1">
      <alignment horizontal="center" vertical="center" wrapText="1"/>
    </xf>
    <xf numFmtId="0" fontId="45" fillId="17" borderId="80" xfId="0" applyFont="1" applyFill="1" applyBorder="1" applyAlignment="1">
      <alignment horizontal="center" vertical="center" wrapText="1"/>
    </xf>
    <xf numFmtId="0" fontId="45" fillId="0" borderId="0" xfId="0" applyFont="1" applyAlignment="1">
      <alignment vertical="center" wrapText="1"/>
    </xf>
    <xf numFmtId="0" fontId="16" fillId="0" borderId="84" xfId="0" applyFont="1" applyBorder="1" applyAlignment="1">
      <alignment horizontal="left" vertical="center" wrapText="1" indent="5"/>
    </xf>
    <xf numFmtId="49" fontId="41" fillId="0" borderId="84" xfId="0" applyNumberFormat="1" applyFont="1" applyBorder="1" applyAlignment="1">
      <alignment horizontal="right" vertical="center" wrapText="1"/>
    </xf>
    <xf numFmtId="0" fontId="41" fillId="0" borderId="84" xfId="0" applyFont="1" applyBorder="1" applyAlignment="1">
      <alignment horizontal="right" vertical="center" wrapText="1"/>
    </xf>
    <xf numFmtId="0" fontId="46" fillId="17" borderId="8" xfId="0" applyFont="1" applyFill="1" applyBorder="1" applyAlignment="1">
      <alignment horizontal="center"/>
    </xf>
    <xf numFmtId="0" fontId="46" fillId="17" borderId="0" xfId="0" applyFont="1" applyFill="1" applyAlignment="1">
      <alignment horizontal="center"/>
    </xf>
    <xf numFmtId="0" fontId="52" fillId="17" borderId="0" xfId="0" applyFont="1" applyFill="1" applyAlignment="1">
      <alignment horizontal="left" vertical="center" wrapText="1" indent="2"/>
    </xf>
    <xf numFmtId="0" fontId="21" fillId="0" borderId="0" xfId="0" applyFont="1" applyAlignment="1">
      <alignment horizontal="center"/>
    </xf>
    <xf numFmtId="0" fontId="45" fillId="0" borderId="0" xfId="0" applyFont="1" applyAlignment="1">
      <alignment horizontal="left" vertical="center" wrapText="1"/>
    </xf>
    <xf numFmtId="0" fontId="16" fillId="0" borderId="1" xfId="0" applyFont="1" applyBorder="1" applyAlignment="1">
      <alignment horizontal="left" vertical="center" wrapText="1" indent="1"/>
    </xf>
    <xf numFmtId="0" fontId="41" fillId="0" borderId="82" xfId="0" applyFont="1" applyBorder="1" applyAlignment="1">
      <alignment horizontal="center" wrapText="1"/>
    </xf>
    <xf numFmtId="0" fontId="16" fillId="0" borderId="72" xfId="0" applyFont="1" applyBorder="1" applyAlignment="1">
      <alignment horizontal="left" vertical="center" wrapText="1"/>
    </xf>
    <xf numFmtId="0" fontId="65" fillId="0" borderId="81" xfId="0" applyFont="1" applyBorder="1" applyAlignment="1">
      <alignment horizontal="left" vertical="center" wrapText="1" indent="2"/>
    </xf>
    <xf numFmtId="0" fontId="32" fillId="0" borderId="81" xfId="0" applyFont="1" applyBorder="1" applyAlignment="1">
      <alignment horizontal="left" vertical="center" wrapText="1" indent="2"/>
    </xf>
    <xf numFmtId="0" fontId="41" fillId="0" borderId="0" xfId="0" applyFont="1" applyAlignment="1">
      <alignment horizontal="center" vertical="center" wrapText="1"/>
    </xf>
    <xf numFmtId="0" fontId="28" fillId="4" borderId="83" xfId="0" applyFont="1" applyFill="1" applyBorder="1" applyAlignment="1">
      <alignment horizontal="left" vertical="center" wrapText="1"/>
    </xf>
    <xf numFmtId="0" fontId="28" fillId="4" borderId="82" xfId="0" applyFont="1" applyFill="1" applyBorder="1" applyAlignment="1">
      <alignment horizontal="left" vertical="center" wrapText="1"/>
    </xf>
    <xf numFmtId="0" fontId="28" fillId="4" borderId="81" xfId="0" applyFont="1" applyFill="1" applyBorder="1" applyAlignment="1">
      <alignment horizontal="center" vertical="center"/>
    </xf>
    <xf numFmtId="0" fontId="15" fillId="0" borderId="81" xfId="0" applyFont="1" applyBorder="1" applyAlignment="1">
      <alignment horizontal="right" vertical="center"/>
    </xf>
    <xf numFmtId="164" fontId="0" fillId="10" borderId="1" xfId="0" applyNumberFormat="1" applyFill="1" applyBorder="1" applyAlignment="1">
      <alignment horizontal="left" vertical="center" wrapText="1"/>
    </xf>
    <xf numFmtId="0" fontId="0" fillId="10" borderId="1" xfId="0" applyFill="1" applyBorder="1" applyAlignment="1">
      <alignment horizontal="left" vertical="center" wrapText="1"/>
    </xf>
    <xf numFmtId="0" fontId="40" fillId="0" borderId="0" xfId="0" applyFont="1" applyAlignment="1">
      <alignment horizontal="center"/>
    </xf>
    <xf numFmtId="0" fontId="1" fillId="15" borderId="1" xfId="0" applyFont="1" applyFill="1" applyBorder="1" applyAlignment="1">
      <alignment wrapText="1"/>
    </xf>
    <xf numFmtId="0" fontId="0" fillId="0" borderId="0" xfId="0" applyAlignment="1">
      <alignment horizontal="center" wrapText="1"/>
    </xf>
  </cellXfs>
  <cellStyles count="2">
    <cellStyle name="Normal" xfId="0" builtinId="0"/>
    <cellStyle name="Percent" xfId="1" builtinId="5"/>
  </cellStyles>
  <dxfs count="17">
    <dxf>
      <font>
        <b/>
        <i val="0"/>
      </font>
      <fill>
        <patternFill>
          <bgColor rgb="FFFFFF00"/>
        </patternFill>
      </fill>
    </dxf>
    <dxf>
      <font>
        <b/>
        <i val="0"/>
      </font>
      <fill>
        <patternFill>
          <bgColor rgb="FFFFFF00"/>
        </patternFill>
      </fill>
    </dxf>
    <dxf>
      <font>
        <b/>
        <i val="0"/>
      </font>
      <fill>
        <patternFill>
          <bgColor rgb="FFFFFF00"/>
        </patternFill>
      </fill>
    </dxf>
    <dxf>
      <font>
        <color rgb="FF006100"/>
      </font>
      <fill>
        <patternFill>
          <bgColor rgb="FFC6EFCE"/>
        </patternFill>
      </fill>
    </dxf>
    <dxf>
      <fill>
        <patternFill>
          <bgColor rgb="FFFFC7CE"/>
        </patternFill>
      </fill>
    </dxf>
    <dxf>
      <fill>
        <patternFill>
          <bgColor rgb="FFFFC7CE"/>
        </patternFill>
      </fill>
    </dxf>
    <dxf>
      <fill>
        <patternFill>
          <bgColor rgb="FFFFFEAC"/>
        </patternFill>
      </fill>
    </dxf>
    <dxf>
      <fill>
        <patternFill>
          <bgColor theme="5" tint="0.39994506668294322"/>
        </patternFill>
      </fill>
    </dxf>
    <dxf>
      <fill>
        <patternFill>
          <bgColor theme="8" tint="0.39994506668294322"/>
        </patternFill>
      </fill>
    </dxf>
    <dxf>
      <font>
        <color rgb="FF006100"/>
      </font>
      <fill>
        <patternFill>
          <bgColor rgb="FFC6EFCE"/>
        </patternFill>
      </fill>
    </dxf>
    <dxf>
      <fill>
        <patternFill>
          <bgColor rgb="FFFFFF00"/>
        </patternFill>
      </fill>
    </dxf>
    <dxf>
      <fill>
        <patternFill>
          <bgColor rgb="FFFFC000"/>
        </patternFill>
      </fill>
    </dxf>
    <dxf>
      <fill>
        <patternFill>
          <bgColor theme="4" tint="0.59996337778862885"/>
        </patternFill>
      </fill>
    </dxf>
    <dxf>
      <fill>
        <patternFill>
          <bgColor theme="7" tint="0.59996337778862885"/>
        </patternFill>
      </fill>
    </dxf>
    <dxf>
      <fill>
        <patternFill>
          <bgColor rgb="FF92D050"/>
        </patternFill>
      </fill>
    </dxf>
    <dxf>
      <fill>
        <patternFill>
          <bgColor rgb="FFFF0000"/>
        </patternFill>
      </fill>
    </dxf>
    <dxf>
      <font>
        <b/>
        <i val="0"/>
      </font>
      <fill>
        <patternFill>
          <bgColor rgb="FFFFFF00"/>
        </patternFill>
      </fill>
    </dxf>
  </dxfs>
  <tableStyles count="0" defaultTableStyle="TableStyleMedium2" defaultPivotStyle="PivotStyleLight16"/>
  <colors>
    <mruColors>
      <color rgb="FFFFFEAC"/>
      <color rgb="FFEBA192"/>
      <color rgb="FFFF2600"/>
      <color rgb="FF83AB60"/>
      <color rgb="FFFF3000"/>
      <color rgb="FF4E8F00"/>
      <color rgb="FF0432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32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r>
              <a:rPr lang="en-US" sz="3600" b="1" baseline="0">
                <a:latin typeface="Verdana" panose="020B0604030504040204" pitchFamily="34" charset="0"/>
                <a:ea typeface="Verdana" panose="020B0604030504040204" pitchFamily="34" charset="0"/>
                <a:cs typeface="Verdana" panose="020B0604030504040204" pitchFamily="34" charset="0"/>
              </a:rPr>
              <a:t>Community Energy Resilience Score </a:t>
            </a:r>
            <a:endParaRPr lang="en-US" sz="3600" b="1">
              <a:latin typeface="Verdana" panose="020B0604030504040204" pitchFamily="34" charset="0"/>
              <a:ea typeface="Verdana" panose="020B0604030504040204" pitchFamily="34" charset="0"/>
              <a:cs typeface="Verdana" panose="020B0604030504040204" pitchFamily="34" charset="0"/>
            </a:endParaRPr>
          </a:p>
        </c:rich>
      </c:tx>
      <c:layout>
        <c:manualLayout>
          <c:xMode val="edge"/>
          <c:yMode val="edge"/>
          <c:x val="0.10126440143786401"/>
          <c:y val="0.68193506846126983"/>
        </c:manualLayout>
      </c:layout>
      <c:overlay val="0"/>
      <c:spPr>
        <a:noFill/>
        <a:ln>
          <a:noFill/>
        </a:ln>
        <a:effectLst/>
      </c:spPr>
      <c:txPr>
        <a:bodyPr rot="0" spcFirstLastPara="1" vertOverflow="ellipsis" vert="horz" wrap="square" anchor="ctr" anchorCtr="1"/>
        <a:lstStyle/>
        <a:p>
          <a:pPr>
            <a:defRPr sz="32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en-US"/>
        </a:p>
      </c:txPr>
    </c:title>
    <c:autoTitleDeleted val="0"/>
    <c:plotArea>
      <c:layout>
        <c:manualLayout>
          <c:layoutTarget val="inner"/>
          <c:xMode val="edge"/>
          <c:yMode val="edge"/>
          <c:x val="0.13394374737434631"/>
          <c:y val="8.9961830775704577E-2"/>
          <c:w val="0.70853259328701834"/>
          <c:h val="0.90929887886867222"/>
        </c:manualLayout>
      </c:layout>
      <c:doughnutChart>
        <c:varyColors val="1"/>
        <c:ser>
          <c:idx val="0"/>
          <c:order val="0"/>
          <c:tx>
            <c:v>Needle</c:v>
          </c:tx>
          <c:dPt>
            <c:idx val="0"/>
            <c:bubble3D val="0"/>
            <c:spPr>
              <a:noFill/>
              <a:ln w="19050">
                <a:solidFill>
                  <a:schemeClr val="lt1"/>
                </a:solidFill>
              </a:ln>
              <a:effectLst/>
            </c:spPr>
            <c:extLst>
              <c:ext xmlns:c16="http://schemas.microsoft.com/office/drawing/2014/chart" uri="{C3380CC4-5D6E-409C-BE32-E72D297353CC}">
                <c16:uniqueId val="{00000001-0EBA-D04D-8672-C2F2168BA4DE}"/>
              </c:ext>
            </c:extLst>
          </c:dPt>
          <c:dPt>
            <c:idx val="1"/>
            <c:bubble3D val="0"/>
            <c:spPr>
              <a:solidFill>
                <a:schemeClr val="tx1"/>
              </a:solidFill>
              <a:ln w="19050">
                <a:solidFill>
                  <a:schemeClr val="tx1"/>
                </a:solidFill>
              </a:ln>
              <a:effectLst/>
            </c:spPr>
            <c:extLst>
              <c:ext xmlns:c16="http://schemas.microsoft.com/office/drawing/2014/chart" uri="{C3380CC4-5D6E-409C-BE32-E72D297353CC}">
                <c16:uniqueId val="{00000003-0EBA-D04D-8672-C2F2168BA4DE}"/>
              </c:ext>
            </c:extLst>
          </c:dPt>
          <c:dPt>
            <c:idx val="2"/>
            <c:bubble3D val="0"/>
            <c:spPr>
              <a:noFill/>
              <a:ln w="19050">
                <a:solidFill>
                  <a:schemeClr val="lt1"/>
                </a:solidFill>
              </a:ln>
              <a:effectLst/>
            </c:spPr>
            <c:extLst>
              <c:ext xmlns:c16="http://schemas.microsoft.com/office/drawing/2014/chart" uri="{C3380CC4-5D6E-409C-BE32-E72D297353CC}">
                <c16:uniqueId val="{00000005-0EBA-D04D-8672-C2F2168BA4DE}"/>
              </c:ext>
            </c:extLst>
          </c:dPt>
          <c:cat>
            <c:strRef>
              <c:f>Speedometer!$C$5:$C$11</c:f>
              <c:strCache>
                <c:ptCount val="7"/>
                <c:pt idx="0">
                  <c:v>Highly Vulnerable</c:v>
                </c:pt>
                <c:pt idx="1">
                  <c:v>Weak Resilience</c:v>
                </c:pt>
                <c:pt idx="2">
                  <c:v>Basic Resilience</c:v>
                </c:pt>
                <c:pt idx="3">
                  <c:v>Good Resilience</c:v>
                </c:pt>
                <c:pt idx="4">
                  <c:v>High Resilience</c:v>
                </c:pt>
                <c:pt idx="5">
                  <c:v>Extreme Resilience</c:v>
                </c:pt>
                <c:pt idx="6">
                  <c:v>Omitted</c:v>
                </c:pt>
              </c:strCache>
            </c:strRef>
          </c:cat>
          <c:val>
            <c:numRef>
              <c:f>Speedometer!$J$4:$J$6</c:f>
              <c:numCache>
                <c:formatCode>General</c:formatCode>
                <c:ptCount val="3"/>
                <c:pt idx="0">
                  <c:v>0</c:v>
                </c:pt>
                <c:pt idx="1">
                  <c:v>0.09</c:v>
                </c:pt>
                <c:pt idx="2">
                  <c:v>0</c:v>
                </c:pt>
              </c:numCache>
            </c:numRef>
          </c:val>
          <c:extLst>
            <c:ext xmlns:c16="http://schemas.microsoft.com/office/drawing/2014/chart" uri="{C3380CC4-5D6E-409C-BE32-E72D297353CC}">
              <c16:uniqueId val="{00000006-0EBA-D04D-8672-C2F2168BA4DE}"/>
            </c:ext>
          </c:extLst>
        </c:ser>
        <c:ser>
          <c:idx val="1"/>
          <c:order val="1"/>
          <c:tx>
            <c:v>Scoring scale 2</c:v>
          </c:tx>
          <c:spPr>
            <a:ln w="0">
              <a:noFill/>
            </a:ln>
          </c:spPr>
          <c:dPt>
            <c:idx val="0"/>
            <c:bubble3D val="0"/>
            <c:spPr>
              <a:solidFill>
                <a:srgbClr val="FF0000"/>
              </a:solidFill>
              <a:ln w="3175">
                <a:solidFill>
                  <a:schemeClr val="tx1"/>
                </a:solidFill>
              </a:ln>
              <a:effectLst/>
            </c:spPr>
            <c:extLst>
              <c:ext xmlns:c16="http://schemas.microsoft.com/office/drawing/2014/chart" uri="{C3380CC4-5D6E-409C-BE32-E72D297353CC}">
                <c16:uniqueId val="{00000008-0EBA-D04D-8672-C2F2168BA4DE}"/>
              </c:ext>
            </c:extLst>
          </c:dPt>
          <c:dPt>
            <c:idx val="1"/>
            <c:bubble3D val="0"/>
            <c:spPr>
              <a:solidFill>
                <a:srgbClr val="FFFF00"/>
              </a:solidFill>
              <a:ln w="3175">
                <a:solidFill>
                  <a:schemeClr val="tx1"/>
                </a:solidFill>
              </a:ln>
              <a:effectLst/>
            </c:spPr>
            <c:extLst>
              <c:ext xmlns:c16="http://schemas.microsoft.com/office/drawing/2014/chart" uri="{C3380CC4-5D6E-409C-BE32-E72D297353CC}">
                <c16:uniqueId val="{0000000A-0EBA-D04D-8672-C2F2168BA4DE}"/>
              </c:ext>
            </c:extLst>
          </c:dPt>
          <c:dPt>
            <c:idx val="2"/>
            <c:bubble3D val="0"/>
            <c:spPr>
              <a:solidFill>
                <a:srgbClr val="00B050">
                  <a:alpha val="29167"/>
                </a:srgbClr>
              </a:solidFill>
              <a:ln w="3175">
                <a:solidFill>
                  <a:schemeClr val="tx1"/>
                </a:solidFill>
              </a:ln>
              <a:effectLst/>
            </c:spPr>
            <c:extLst>
              <c:ext xmlns:c16="http://schemas.microsoft.com/office/drawing/2014/chart" uri="{C3380CC4-5D6E-409C-BE32-E72D297353CC}">
                <c16:uniqueId val="{0000000C-0EBA-D04D-8672-C2F2168BA4DE}"/>
              </c:ext>
            </c:extLst>
          </c:dPt>
          <c:dPt>
            <c:idx val="3"/>
            <c:bubble3D val="0"/>
            <c:spPr>
              <a:solidFill>
                <a:srgbClr val="00B050">
                  <a:alpha val="59953"/>
                </a:srgbClr>
              </a:solidFill>
              <a:ln w="3175">
                <a:solidFill>
                  <a:schemeClr val="tx1"/>
                </a:solidFill>
              </a:ln>
              <a:effectLst/>
            </c:spPr>
            <c:extLst>
              <c:ext xmlns:c16="http://schemas.microsoft.com/office/drawing/2014/chart" uri="{C3380CC4-5D6E-409C-BE32-E72D297353CC}">
                <c16:uniqueId val="{0000000E-0EBA-D04D-8672-C2F2168BA4DE}"/>
              </c:ext>
            </c:extLst>
          </c:dPt>
          <c:dPt>
            <c:idx val="4"/>
            <c:bubble3D val="0"/>
            <c:spPr>
              <a:solidFill>
                <a:srgbClr val="4E8F00">
                  <a:alpha val="65000"/>
                </a:srgbClr>
              </a:solidFill>
              <a:ln w="3175">
                <a:solidFill>
                  <a:schemeClr val="tx1"/>
                </a:solidFill>
              </a:ln>
              <a:effectLst/>
            </c:spPr>
            <c:extLst>
              <c:ext xmlns:c16="http://schemas.microsoft.com/office/drawing/2014/chart" uri="{C3380CC4-5D6E-409C-BE32-E72D297353CC}">
                <c16:uniqueId val="{00000010-0EBA-D04D-8672-C2F2168BA4DE}"/>
              </c:ext>
            </c:extLst>
          </c:dPt>
          <c:dPt>
            <c:idx val="5"/>
            <c:bubble3D val="0"/>
            <c:spPr>
              <a:solidFill>
                <a:srgbClr val="4E8F00"/>
              </a:solidFill>
              <a:ln w="3175">
                <a:solidFill>
                  <a:schemeClr val="tx1"/>
                </a:solidFill>
              </a:ln>
              <a:effectLst/>
            </c:spPr>
            <c:extLst>
              <c:ext xmlns:c16="http://schemas.microsoft.com/office/drawing/2014/chart" uri="{C3380CC4-5D6E-409C-BE32-E72D297353CC}">
                <c16:uniqueId val="{00000012-0EBA-D04D-8672-C2F2168BA4DE}"/>
              </c:ext>
            </c:extLst>
          </c:dPt>
          <c:dPt>
            <c:idx val="6"/>
            <c:bubble3D val="0"/>
            <c:spPr>
              <a:noFill/>
              <a:ln w="0">
                <a:noFill/>
              </a:ln>
              <a:effectLst/>
            </c:spPr>
            <c:extLst>
              <c:ext xmlns:c16="http://schemas.microsoft.com/office/drawing/2014/chart" uri="{C3380CC4-5D6E-409C-BE32-E72D297353CC}">
                <c16:uniqueId val="{00000014-0EBA-D04D-8672-C2F2168BA4DE}"/>
              </c:ext>
            </c:extLst>
          </c:dPt>
          <c:dLbls>
            <c:dLbl>
              <c:idx val="0"/>
              <c:layout>
                <c:manualLayout>
                  <c:x val="-2.6914658923448522E-3"/>
                  <c:y val="3.1719771058180972E-3"/>
                </c:manualLayout>
              </c:layout>
              <c:tx>
                <c:rich>
                  <a:bodyPr rot="0" spcFirstLastPara="1" vertOverflow="ellipsis" vert="horz" wrap="square" lIns="38100" tIns="19050" rIns="38100" bIns="19050" anchor="ctr" anchorCtr="1">
                    <a:spAutoFit/>
                  </a:bodyPr>
                  <a:lstStyle/>
                  <a:p>
                    <a:pPr>
                      <a:defRPr sz="1600" b="1" i="0" u="none" strike="noStrike" kern="1200" baseline="0">
                        <a:solidFill>
                          <a:schemeClr val="bg1"/>
                        </a:solidFill>
                        <a:latin typeface="Verdana" panose="020B0604030504040204" pitchFamily="34" charset="0"/>
                        <a:ea typeface="Verdana" panose="020B0604030504040204" pitchFamily="34" charset="0"/>
                        <a:cs typeface="Verdana" panose="020B0604030504040204" pitchFamily="34" charset="0"/>
                      </a:defRPr>
                    </a:pPr>
                    <a:fld id="{5C0D5FE6-7D4E-454A-ABB1-514D67534901}" type="CATEGORYNAME">
                      <a:rPr lang="en-US" sz="1100">
                        <a:latin typeface="Verdana" panose="020B0604030504040204" pitchFamily="34" charset="0"/>
                        <a:ea typeface="Verdana" panose="020B0604030504040204" pitchFamily="34" charset="0"/>
                        <a:cs typeface="Verdana" panose="020B0604030504040204" pitchFamily="34" charset="0"/>
                      </a:rPr>
                      <a:pPr>
                        <a:defRPr sz="1600" b="1">
                          <a:solidFill>
                            <a:schemeClr val="bg1"/>
                          </a:solidFill>
                          <a:latin typeface="Verdana" panose="020B0604030504040204" pitchFamily="34" charset="0"/>
                          <a:ea typeface="Verdana" panose="020B0604030504040204" pitchFamily="34" charset="0"/>
                          <a:cs typeface="Verdana" panose="020B0604030504040204" pitchFamily="34" charset="0"/>
                        </a:defRPr>
                      </a:pPr>
                      <a:t>[CATEGORY NAME]</a:t>
                    </a:fld>
                    <a:endParaRPr lang="en-US"/>
                  </a:p>
                </c:rich>
              </c:tx>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bg1"/>
                      </a:solidFill>
                      <a:latin typeface="Verdana" panose="020B0604030504040204" pitchFamily="34" charset="0"/>
                      <a:ea typeface="Verdana" panose="020B0604030504040204" pitchFamily="34" charset="0"/>
                      <a:cs typeface="Verdana" panose="020B0604030504040204" pitchFamily="34" charset="0"/>
                    </a:defRPr>
                  </a:pPr>
                  <a:endParaRPr lang="en-US"/>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8-0EBA-D04D-8672-C2F2168BA4DE}"/>
                </c:ext>
              </c:extLst>
            </c:dLbl>
            <c:dLbl>
              <c:idx val="3"/>
              <c:layout>
                <c:manualLayout>
                  <c:x val="-2.2148394241417496E-3"/>
                  <c:y val="9.5159313174544655E-3"/>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EBA-D04D-8672-C2F2168BA4DE}"/>
                </c:ext>
              </c:extLst>
            </c:dLbl>
            <c:dLbl>
              <c:idx val="4"/>
              <c:layout>
                <c:manualLayout>
                  <c:x val="5.5370985603542932E-3"/>
                  <c:y val="9.5159313174544083E-3"/>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EBA-D04D-8672-C2F2168BA4DE}"/>
                </c:ext>
              </c:extLst>
            </c:dLbl>
            <c:dLbl>
              <c:idx val="5"/>
              <c:layout>
                <c:manualLayout>
                  <c:x val="2.0696617122182093E-3"/>
                  <c:y val="7.9299427645453981E-4"/>
                </c:manualLayout>
              </c:layout>
              <c:tx>
                <c:rich>
                  <a:bodyPr rot="0" spcFirstLastPara="1" vertOverflow="ellipsis" vert="horz" wrap="square" lIns="38100" tIns="19050" rIns="38100" bIns="19050" anchor="ctr" anchorCtr="1">
                    <a:noAutofit/>
                  </a:bodyPr>
                  <a:lstStyle/>
                  <a:p>
                    <a:pPr>
                      <a:defRPr sz="1600" b="1" i="0" u="none" strike="noStrike" kern="1200" baseline="0">
                        <a:solidFill>
                          <a:schemeClr val="bg1"/>
                        </a:solidFill>
                        <a:latin typeface="Verdana" panose="020B0604030504040204" pitchFamily="34" charset="0"/>
                        <a:ea typeface="Verdana" panose="020B0604030504040204" pitchFamily="34" charset="0"/>
                        <a:cs typeface="Verdana" panose="020B0604030504040204" pitchFamily="34" charset="0"/>
                      </a:defRPr>
                    </a:pPr>
                    <a:fld id="{B140C5E5-04C9-2242-8D25-7026409C4244}" type="CATEGORYNAME">
                      <a:rPr lang="en-US" sz="1100">
                        <a:latin typeface="Verdana" panose="020B0604030504040204" pitchFamily="34" charset="0"/>
                        <a:ea typeface="Verdana" panose="020B0604030504040204" pitchFamily="34" charset="0"/>
                        <a:cs typeface="Verdana" panose="020B0604030504040204" pitchFamily="34" charset="0"/>
                      </a:rPr>
                      <a:pPr>
                        <a:defRPr sz="1600" b="1">
                          <a:solidFill>
                            <a:schemeClr val="bg1"/>
                          </a:solidFill>
                          <a:latin typeface="Verdana" panose="020B0604030504040204" pitchFamily="34" charset="0"/>
                          <a:ea typeface="Verdana" panose="020B0604030504040204" pitchFamily="34" charset="0"/>
                          <a:cs typeface="Verdana" panose="020B0604030504040204" pitchFamily="34" charset="0"/>
                        </a:defRPr>
                      </a:pPr>
                      <a:t>[CATEGORY NAME]</a:t>
                    </a:fld>
                    <a:endParaRPr lang="en-US"/>
                  </a:p>
                </c:rich>
              </c:tx>
              <c:spPr>
                <a:noFill/>
                <a:ln>
                  <a:noFill/>
                </a:ln>
                <a:effectLst/>
              </c:spPr>
              <c:txPr>
                <a:bodyPr rot="0" spcFirstLastPara="1" vertOverflow="ellipsis" vert="horz" wrap="square" lIns="38100" tIns="19050" rIns="38100" bIns="19050" anchor="ctr" anchorCtr="1">
                  <a:noAutofit/>
                </a:bodyPr>
                <a:lstStyle/>
                <a:p>
                  <a:pPr>
                    <a:defRPr sz="1600" b="1" i="0" u="none" strike="noStrike" kern="1200" baseline="0">
                      <a:solidFill>
                        <a:schemeClr val="bg1"/>
                      </a:solidFill>
                      <a:latin typeface="Verdana" panose="020B0604030504040204" pitchFamily="34" charset="0"/>
                      <a:ea typeface="Verdana" panose="020B0604030504040204" pitchFamily="34" charset="0"/>
                      <a:cs typeface="Verdana" panose="020B0604030504040204" pitchFamily="34" charset="0"/>
                    </a:defRPr>
                  </a:pPr>
                  <a:endParaRPr lang="en-US"/>
                </a:p>
              </c:txPr>
              <c:showLegendKey val="0"/>
              <c:showVal val="0"/>
              <c:showCatName val="1"/>
              <c:showSerName val="0"/>
              <c:showPercent val="0"/>
              <c:showBubbleSize val="0"/>
              <c:extLst>
                <c:ext xmlns:c15="http://schemas.microsoft.com/office/drawing/2012/chart" uri="{CE6537A1-D6FC-4f65-9D91-7224C49458BB}">
                  <c15:layout>
                    <c:manualLayout>
                      <c:w val="0.13921373200442966"/>
                      <c:h val="2.9475659696309418E-2"/>
                    </c:manualLayout>
                  </c15:layout>
                  <c15:dlblFieldTable/>
                  <c15:showDataLabelsRange val="0"/>
                </c:ext>
                <c:ext xmlns:c16="http://schemas.microsoft.com/office/drawing/2014/chart" uri="{C3380CC4-5D6E-409C-BE32-E72D297353CC}">
                  <c16:uniqueId val="{00000012-0EBA-D04D-8672-C2F2168BA4DE}"/>
                </c:ext>
              </c:extLst>
            </c:dLbl>
            <c:dLbl>
              <c:idx val="6"/>
              <c:delete val="1"/>
              <c:extLst>
                <c:ext xmlns:c15="http://schemas.microsoft.com/office/drawing/2012/chart" uri="{CE6537A1-D6FC-4f65-9D91-7224C49458BB}"/>
                <c:ext xmlns:c16="http://schemas.microsoft.com/office/drawing/2014/chart" uri="{C3380CC4-5D6E-409C-BE32-E72D297353CC}">
                  <c16:uniqueId val="{00000014-0EBA-D04D-8672-C2F2168BA4DE}"/>
                </c:ext>
              </c:extLst>
            </c:dLbl>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en-US"/>
              </a:p>
            </c:txPr>
            <c:showLegendKey val="0"/>
            <c:showVal val="0"/>
            <c:showCatName val="1"/>
            <c:showSerName val="0"/>
            <c:showPercent val="0"/>
            <c:showBubbleSize val="0"/>
            <c:showLeaderLines val="0"/>
            <c:extLst>
              <c:ext xmlns:c15="http://schemas.microsoft.com/office/drawing/2012/chart" uri="{CE6537A1-D6FC-4f65-9D91-7224C49458BB}"/>
            </c:extLst>
          </c:dLbls>
          <c:cat>
            <c:strRef>
              <c:f>Speedometer!$C$5:$C$11</c:f>
              <c:strCache>
                <c:ptCount val="7"/>
                <c:pt idx="0">
                  <c:v>Highly Vulnerable</c:v>
                </c:pt>
                <c:pt idx="1">
                  <c:v>Weak Resilience</c:v>
                </c:pt>
                <c:pt idx="2">
                  <c:v>Basic Resilience</c:v>
                </c:pt>
                <c:pt idx="3">
                  <c:v>Good Resilience</c:v>
                </c:pt>
                <c:pt idx="4">
                  <c:v>High Resilience</c:v>
                </c:pt>
                <c:pt idx="5">
                  <c:v>Extreme Resilience</c:v>
                </c:pt>
                <c:pt idx="6">
                  <c:v>Omitted</c:v>
                </c:pt>
              </c:strCache>
            </c:strRef>
          </c:cat>
          <c:val>
            <c:numRef>
              <c:f>Speedometer!$D$5:$D$11</c:f>
              <c:numCache>
                <c:formatCode>General</c:formatCode>
                <c:ptCount val="7"/>
                <c:pt idx="0">
                  <c:v>0.15</c:v>
                </c:pt>
                <c:pt idx="1">
                  <c:v>0.8</c:v>
                </c:pt>
                <c:pt idx="2">
                  <c:v>1</c:v>
                </c:pt>
                <c:pt idx="3">
                  <c:v>1</c:v>
                </c:pt>
                <c:pt idx="4">
                  <c:v>1</c:v>
                </c:pt>
                <c:pt idx="5">
                  <c:v>0.15</c:v>
                </c:pt>
                <c:pt idx="6">
                  <c:v>4.05</c:v>
                </c:pt>
              </c:numCache>
            </c:numRef>
          </c:val>
          <c:extLst>
            <c:ext xmlns:c16="http://schemas.microsoft.com/office/drawing/2014/chart" uri="{C3380CC4-5D6E-409C-BE32-E72D297353CC}">
              <c16:uniqueId val="{00000015-0EBA-D04D-8672-C2F2168BA4DE}"/>
            </c:ext>
          </c:extLst>
        </c:ser>
        <c:dLbls>
          <c:showLegendKey val="0"/>
          <c:showVal val="0"/>
          <c:showCatName val="0"/>
          <c:showSerName val="0"/>
          <c:showPercent val="0"/>
          <c:showBubbleSize val="0"/>
          <c:showLeaderLines val="1"/>
        </c:dLbls>
        <c:firstSliceAng val="269"/>
        <c:holeSize val="5"/>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chemeClr val="tx1">
          <a:lumMod val="50000"/>
          <a:lumOff val="50000"/>
        </a:schemeClr>
      </a:solidFill>
      <a:round/>
    </a:ln>
    <a:effectLst>
      <a:outerShdw blurRad="127000" dist="38100" dir="2700000" algn="tl" rotWithShape="0">
        <a:prstClr val="black">
          <a:alpha val="59505"/>
        </a:prstClr>
      </a:outerShdw>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b="1">
                <a:latin typeface="Verdana" panose="020B0604030504040204" pitchFamily="34" charset="0"/>
                <a:ea typeface="Verdana" panose="020B0604030504040204" pitchFamily="34" charset="0"/>
                <a:cs typeface="Verdana" panose="020B0604030504040204" pitchFamily="34" charset="0"/>
              </a:rPr>
              <a:t>Resilience Levels of the Individual Vital</a:t>
            </a:r>
            <a:r>
              <a:rPr lang="en-US" sz="2000" b="1" baseline="0">
                <a:latin typeface="Verdana" panose="020B0604030504040204" pitchFamily="34" charset="0"/>
                <a:ea typeface="Verdana" panose="020B0604030504040204" pitchFamily="34" charset="0"/>
                <a:cs typeface="Verdana" panose="020B0604030504040204" pitchFamily="34" charset="0"/>
              </a:rPr>
              <a:t> Energy Services</a:t>
            </a:r>
            <a:endParaRPr lang="en-US" sz="2000" b="1">
              <a:latin typeface="Verdana" panose="020B0604030504040204" pitchFamily="34" charset="0"/>
              <a:ea typeface="Verdana" panose="020B0604030504040204" pitchFamily="34" charset="0"/>
              <a:cs typeface="Verdana" panose="020B0604030504040204" pitchFamily="34" charset="0"/>
            </a:endParaRPr>
          </a:p>
        </c:rich>
      </c:tx>
      <c:layout>
        <c:manualLayout>
          <c:xMode val="edge"/>
          <c:yMode val="edge"/>
          <c:x val="0.18234094259023337"/>
          <c:y val="3.424583015602753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425342542589658"/>
          <c:y val="0.12728921675456925"/>
          <c:w val="0.88509282073499618"/>
          <c:h val="0.78491474801657879"/>
        </c:manualLayout>
      </c:layout>
      <c:barChart>
        <c:barDir val="col"/>
        <c:grouping val="clustered"/>
        <c:varyColors val="0"/>
        <c:ser>
          <c:idx val="0"/>
          <c:order val="0"/>
          <c:spPr>
            <a:solidFill>
              <a:schemeClr val="accent1"/>
            </a:solidFill>
            <a:ln>
              <a:solidFill>
                <a:schemeClr val="tx1">
                  <a:lumMod val="50000"/>
                  <a:lumOff val="50000"/>
                </a:schemeClr>
              </a:solidFill>
            </a:ln>
            <a:effectLst/>
          </c:spPr>
          <c:invertIfNegative val="0"/>
          <c:dPt>
            <c:idx val="0"/>
            <c:invertIfNegative val="0"/>
            <c:bubble3D val="0"/>
            <c:spPr>
              <a:solidFill>
                <a:srgbClr val="FF0000"/>
              </a:solidFill>
              <a:ln>
                <a:solidFill>
                  <a:schemeClr val="tx1">
                    <a:lumMod val="50000"/>
                    <a:lumOff val="50000"/>
                  </a:schemeClr>
                </a:solidFill>
              </a:ln>
              <a:effectLst/>
            </c:spPr>
            <c:extLst>
              <c:ext xmlns:c16="http://schemas.microsoft.com/office/drawing/2014/chart" uri="{C3380CC4-5D6E-409C-BE32-E72D297353CC}">
                <c16:uniqueId val="{00000001-5727-E14E-BF83-06F6D9C9CE0B}"/>
              </c:ext>
            </c:extLst>
          </c:dPt>
          <c:dPt>
            <c:idx val="1"/>
            <c:invertIfNegative val="0"/>
            <c:bubble3D val="0"/>
            <c:spPr>
              <a:solidFill>
                <a:srgbClr val="FFFF00"/>
              </a:solidFill>
              <a:ln>
                <a:solidFill>
                  <a:schemeClr val="tx1">
                    <a:lumMod val="50000"/>
                    <a:lumOff val="50000"/>
                  </a:schemeClr>
                </a:solidFill>
              </a:ln>
              <a:effectLst/>
            </c:spPr>
            <c:extLst>
              <c:ext xmlns:c16="http://schemas.microsoft.com/office/drawing/2014/chart" uri="{C3380CC4-5D6E-409C-BE32-E72D297353CC}">
                <c16:uniqueId val="{00000002-5727-E14E-BF83-06F6D9C9CE0B}"/>
              </c:ext>
            </c:extLst>
          </c:dPt>
          <c:dPt>
            <c:idx val="2"/>
            <c:invertIfNegative val="0"/>
            <c:bubble3D val="0"/>
            <c:spPr>
              <a:solidFill>
                <a:srgbClr val="00B050">
                  <a:alpha val="35000"/>
                </a:srgbClr>
              </a:solidFill>
              <a:ln>
                <a:solidFill>
                  <a:schemeClr val="tx1">
                    <a:lumMod val="50000"/>
                    <a:lumOff val="50000"/>
                  </a:schemeClr>
                </a:solidFill>
              </a:ln>
              <a:effectLst/>
            </c:spPr>
            <c:extLst>
              <c:ext xmlns:c16="http://schemas.microsoft.com/office/drawing/2014/chart" uri="{C3380CC4-5D6E-409C-BE32-E72D297353CC}">
                <c16:uniqueId val="{00000003-5727-E14E-BF83-06F6D9C9CE0B}"/>
              </c:ext>
            </c:extLst>
          </c:dPt>
          <c:dPt>
            <c:idx val="3"/>
            <c:invertIfNegative val="0"/>
            <c:bubble3D val="0"/>
            <c:spPr>
              <a:solidFill>
                <a:srgbClr val="00B050">
                  <a:alpha val="65000"/>
                </a:srgbClr>
              </a:solidFill>
              <a:ln>
                <a:solidFill>
                  <a:schemeClr val="tx1">
                    <a:lumMod val="50000"/>
                    <a:lumOff val="50000"/>
                  </a:schemeClr>
                </a:solidFill>
              </a:ln>
              <a:effectLst/>
            </c:spPr>
            <c:extLst>
              <c:ext xmlns:c16="http://schemas.microsoft.com/office/drawing/2014/chart" uri="{C3380CC4-5D6E-409C-BE32-E72D297353CC}">
                <c16:uniqueId val="{00000004-5727-E14E-BF83-06F6D9C9CE0B}"/>
              </c:ext>
            </c:extLst>
          </c:dPt>
          <c:dPt>
            <c:idx val="4"/>
            <c:invertIfNegative val="0"/>
            <c:bubble3D val="0"/>
            <c:spPr>
              <a:solidFill>
                <a:srgbClr val="4E8F00">
                  <a:alpha val="55000"/>
                </a:srgbClr>
              </a:solidFill>
              <a:ln>
                <a:solidFill>
                  <a:schemeClr val="tx1">
                    <a:lumMod val="50000"/>
                    <a:lumOff val="50000"/>
                  </a:schemeClr>
                </a:solidFill>
              </a:ln>
              <a:effectLst/>
            </c:spPr>
            <c:extLst>
              <c:ext xmlns:c16="http://schemas.microsoft.com/office/drawing/2014/chart" uri="{C3380CC4-5D6E-409C-BE32-E72D297353CC}">
                <c16:uniqueId val="{00000006-5727-E14E-BF83-06F6D9C9CE0B}"/>
              </c:ext>
            </c:extLst>
          </c:dPt>
          <c:dPt>
            <c:idx val="5"/>
            <c:invertIfNegative val="0"/>
            <c:bubble3D val="0"/>
            <c:spPr>
              <a:solidFill>
                <a:srgbClr val="4E8F00"/>
              </a:solidFill>
              <a:ln>
                <a:solidFill>
                  <a:schemeClr val="tx1">
                    <a:lumMod val="50000"/>
                    <a:lumOff val="50000"/>
                  </a:schemeClr>
                </a:solidFill>
              </a:ln>
              <a:effectLst/>
            </c:spPr>
            <c:extLst>
              <c:ext xmlns:c16="http://schemas.microsoft.com/office/drawing/2014/chart" uri="{C3380CC4-5D6E-409C-BE32-E72D297353CC}">
                <c16:uniqueId val="{00000005-5727-E14E-BF83-06F6D9C9CE0B}"/>
              </c:ext>
            </c:extLst>
          </c:dPt>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'Raw Scores'!$P$63:$P$68</c:f>
              <c:strCache>
                <c:ptCount val="6"/>
                <c:pt idx="0">
                  <c:v>Highly Vulnerable</c:v>
                </c:pt>
                <c:pt idx="1">
                  <c:v>Weak Resilience</c:v>
                </c:pt>
                <c:pt idx="2">
                  <c:v>Basic Resilience</c:v>
                </c:pt>
                <c:pt idx="3">
                  <c:v>Good Resilience</c:v>
                </c:pt>
                <c:pt idx="4">
                  <c:v>High Resilience</c:v>
                </c:pt>
                <c:pt idx="5">
                  <c:v>Extreme Resilience</c:v>
                </c:pt>
              </c:strCache>
            </c:strRef>
          </c:cat>
          <c:val>
            <c:numRef>
              <c:f>'Raw Scores'!$N$63:$N$68</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727-E14E-BF83-06F6D9C9CE0B}"/>
            </c:ext>
          </c:extLst>
        </c:ser>
        <c:dLbls>
          <c:showLegendKey val="0"/>
          <c:showVal val="0"/>
          <c:showCatName val="0"/>
          <c:showSerName val="0"/>
          <c:showPercent val="0"/>
          <c:showBubbleSize val="0"/>
        </c:dLbls>
        <c:gapWidth val="71"/>
        <c:overlap val="-54"/>
        <c:axId val="152035679"/>
        <c:axId val="341346096"/>
      </c:barChart>
      <c:catAx>
        <c:axId val="152035679"/>
        <c:scaling>
          <c:orientation val="minMax"/>
        </c:scaling>
        <c:delete val="0"/>
        <c:axPos val="b"/>
        <c:numFmt formatCode="General" sourceLinked="1"/>
        <c:majorTickMark val="none"/>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en-US"/>
          </a:p>
        </c:txPr>
        <c:crossAx val="341346096"/>
        <c:crosses val="autoZero"/>
        <c:auto val="1"/>
        <c:lblAlgn val="ctr"/>
        <c:lblOffset val="100"/>
        <c:noMultiLvlLbl val="0"/>
      </c:catAx>
      <c:valAx>
        <c:axId val="341346096"/>
        <c:scaling>
          <c:orientation val="minMax"/>
        </c:scaling>
        <c:delete val="0"/>
        <c:axPos val="l"/>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US" sz="1600" b="1">
                    <a:latin typeface="Verdana" panose="020B0604030504040204" pitchFamily="34" charset="0"/>
                    <a:ea typeface="Verdana" panose="020B0604030504040204" pitchFamily="34" charset="0"/>
                    <a:cs typeface="Verdana" panose="020B0604030504040204" pitchFamily="34" charset="0"/>
                  </a:rPr>
                  <a:t>Number of Vital Energy Services in the Community</a:t>
                </a:r>
              </a:p>
            </c:rich>
          </c:tx>
          <c:layout>
            <c:manualLayout>
              <c:xMode val="edge"/>
              <c:yMode val="edge"/>
              <c:x val="1.3559323067954706E-2"/>
              <c:y val="0.14197780262078785"/>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in"/>
        <c:minorTickMark val="none"/>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1600" b="1"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en-US"/>
          </a:p>
        </c:txPr>
        <c:crossAx val="15203567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a:outerShdw blurRad="127000" dist="38100" dir="2700000" algn="tl" rotWithShape="0">
        <a:schemeClr val="tx1">
          <a:alpha val="60000"/>
        </a:schemeClr>
      </a:outerShdw>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r>
              <a:rPr lang="en-US" sz="2000" b="1">
                <a:latin typeface="Verdana" panose="020B0604030504040204" pitchFamily="34" charset="0"/>
                <a:ea typeface="Verdana" panose="020B0604030504040204" pitchFamily="34" charset="0"/>
                <a:cs typeface="Verdana" panose="020B0604030504040204" pitchFamily="34" charset="0"/>
              </a:rPr>
              <a:t>Energy</a:t>
            </a:r>
            <a:r>
              <a:rPr lang="en-US" sz="2000" b="1" baseline="0">
                <a:latin typeface="Verdana" panose="020B0604030504040204" pitchFamily="34" charset="0"/>
                <a:ea typeface="Verdana" panose="020B0604030504040204" pitchFamily="34" charset="0"/>
                <a:cs typeface="Verdana" panose="020B0604030504040204" pitchFamily="34" charset="0"/>
              </a:rPr>
              <a:t> Resilience Scores for the Four </a:t>
            </a:r>
          </a:p>
          <a:p>
            <a:pPr>
              <a:defRPr sz="2000" b="1">
                <a:latin typeface="Verdana" panose="020B0604030504040204" pitchFamily="34" charset="0"/>
                <a:ea typeface="Verdana" panose="020B0604030504040204" pitchFamily="34" charset="0"/>
                <a:cs typeface="Verdana" panose="020B0604030504040204" pitchFamily="34" charset="0"/>
              </a:defRPr>
            </a:pPr>
            <a:r>
              <a:rPr lang="en-US" sz="2000" b="1" baseline="0">
                <a:latin typeface="Verdana" panose="020B0604030504040204" pitchFamily="34" charset="0"/>
                <a:ea typeface="Verdana" panose="020B0604030504040204" pitchFamily="34" charset="0"/>
                <a:cs typeface="Verdana" panose="020B0604030504040204" pitchFamily="34" charset="0"/>
              </a:rPr>
              <a:t>Community Outage Impact Areas</a:t>
            </a:r>
            <a:endParaRPr lang="en-US" sz="2000" b="1">
              <a:latin typeface="Verdana" panose="020B0604030504040204" pitchFamily="34" charset="0"/>
              <a:ea typeface="Verdana" panose="020B0604030504040204" pitchFamily="34" charset="0"/>
              <a:cs typeface="Verdana" panose="020B0604030504040204" pitchFamily="34" charset="0"/>
            </a:endParaRPr>
          </a:p>
        </c:rich>
      </c:tx>
      <c:layout>
        <c:manualLayout>
          <c:xMode val="edge"/>
          <c:yMode val="edge"/>
          <c:x val="0.3235100015228472"/>
          <c:y val="3.3549211787339932E-2"/>
        </c:manualLayout>
      </c:layout>
      <c:overlay val="0"/>
      <c:spPr>
        <a:noFill/>
        <a:ln>
          <a:noFill/>
        </a:ln>
        <a:effectLst/>
      </c:spPr>
      <c:txPr>
        <a:bodyPr rot="0" spcFirstLastPara="1" vertOverflow="ellipsis" vert="horz" wrap="square" anchor="ctr" anchorCtr="1"/>
        <a:lstStyle/>
        <a:p>
          <a:pPr>
            <a:defRPr sz="2000" b="1"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en-US"/>
        </a:p>
      </c:txPr>
    </c:title>
    <c:autoTitleDeleted val="0"/>
    <c:plotArea>
      <c:layout>
        <c:manualLayout>
          <c:layoutTarget val="inner"/>
          <c:xMode val="edge"/>
          <c:yMode val="edge"/>
          <c:x val="0.11107658594562472"/>
          <c:y val="0.15371960457971184"/>
          <c:w val="0.77758423711187041"/>
          <c:h val="0.76081965032492072"/>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lumMod val="75000"/>
                </a:schemeClr>
              </a:solidFill>
              <a:ln>
                <a:noFill/>
              </a:ln>
              <a:effectLst/>
            </c:spPr>
            <c:extLst>
              <c:ext xmlns:c16="http://schemas.microsoft.com/office/drawing/2014/chart" uri="{C3380CC4-5D6E-409C-BE32-E72D297353CC}">
                <c16:uniqueId val="{00000006-D7FD-F148-AD24-FB717D1E7E1A}"/>
              </c:ext>
            </c:extLst>
          </c:dPt>
          <c:dPt>
            <c:idx val="1"/>
            <c:invertIfNegative val="0"/>
            <c:bubble3D val="0"/>
            <c:spPr>
              <a:solidFill>
                <a:schemeClr val="accent3">
                  <a:lumMod val="75000"/>
                </a:schemeClr>
              </a:solidFill>
              <a:ln>
                <a:noFill/>
              </a:ln>
              <a:effectLst/>
            </c:spPr>
            <c:extLst>
              <c:ext xmlns:c16="http://schemas.microsoft.com/office/drawing/2014/chart" uri="{C3380CC4-5D6E-409C-BE32-E72D297353CC}">
                <c16:uniqueId val="{00000007-D7FD-F148-AD24-FB717D1E7E1A}"/>
              </c:ext>
            </c:extLst>
          </c:dPt>
          <c:dPt>
            <c:idx val="2"/>
            <c:invertIfNegative val="0"/>
            <c:bubble3D val="0"/>
            <c:spPr>
              <a:solidFill>
                <a:schemeClr val="accent4">
                  <a:lumMod val="75000"/>
                </a:schemeClr>
              </a:solidFill>
              <a:ln>
                <a:noFill/>
              </a:ln>
              <a:effectLst/>
            </c:spPr>
            <c:extLst>
              <c:ext xmlns:c16="http://schemas.microsoft.com/office/drawing/2014/chart" uri="{C3380CC4-5D6E-409C-BE32-E72D297353CC}">
                <c16:uniqueId val="{00000008-D7FD-F148-AD24-FB717D1E7E1A}"/>
              </c:ext>
            </c:extLst>
          </c:dPt>
          <c:dPt>
            <c:idx val="3"/>
            <c:invertIfNegative val="0"/>
            <c:bubble3D val="0"/>
            <c:spPr>
              <a:solidFill>
                <a:schemeClr val="accent5">
                  <a:lumMod val="75000"/>
                </a:schemeClr>
              </a:solidFill>
              <a:ln>
                <a:noFill/>
              </a:ln>
              <a:effectLst/>
            </c:spPr>
            <c:extLst>
              <c:ext xmlns:c16="http://schemas.microsoft.com/office/drawing/2014/chart" uri="{C3380CC4-5D6E-409C-BE32-E72D297353CC}">
                <c16:uniqueId val="{00000009-D7FD-F148-AD24-FB717D1E7E1A}"/>
              </c:ext>
            </c:extLst>
          </c:dPt>
          <c:dLbls>
            <c:dLbl>
              <c:idx val="3"/>
              <c:layout>
                <c:manualLayout>
                  <c:x val="2.0754716981131936E-2"/>
                  <c:y val="1.648125257519571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7FD-F148-AD24-FB717D1E7E1A}"/>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'Raw Scores'!$E$24:$E$27</c:f>
              <c:strCache>
                <c:ptCount val="4"/>
                <c:pt idx="0">
                  <c:v>Public Health &amp; Safety</c:v>
                </c:pt>
                <c:pt idx="1">
                  <c:v>Emergency management</c:v>
                </c:pt>
                <c:pt idx="2">
                  <c:v>Community Necessities</c:v>
                </c:pt>
                <c:pt idx="3">
                  <c:v>Support of Vulnerable Households</c:v>
                </c:pt>
              </c:strCache>
            </c:strRef>
          </c:cat>
          <c:val>
            <c:numRef>
              <c:f>'Raw Scores'!$F$24:$F$27</c:f>
              <c:numCache>
                <c:formatCode>0.0</c:formatCode>
                <c:ptCount val="4"/>
                <c:pt idx="0">
                  <c:v>0</c:v>
                </c:pt>
                <c:pt idx="1">
                  <c:v>0</c:v>
                </c:pt>
                <c:pt idx="2">
                  <c:v>0</c:v>
                </c:pt>
                <c:pt idx="3">
                  <c:v>0</c:v>
                </c:pt>
              </c:numCache>
            </c:numRef>
          </c:val>
          <c:extLst>
            <c:ext xmlns:c16="http://schemas.microsoft.com/office/drawing/2014/chart" uri="{C3380CC4-5D6E-409C-BE32-E72D297353CC}">
              <c16:uniqueId val="{00000000-D7FD-F148-AD24-FB717D1E7E1A}"/>
            </c:ext>
          </c:extLst>
        </c:ser>
        <c:dLbls>
          <c:showLegendKey val="0"/>
          <c:showVal val="0"/>
          <c:showCatName val="0"/>
          <c:showSerName val="0"/>
          <c:showPercent val="0"/>
          <c:showBubbleSize val="0"/>
        </c:dLbls>
        <c:gapWidth val="150"/>
        <c:axId val="2121372079"/>
        <c:axId val="1541840"/>
      </c:barChart>
      <c:lineChart>
        <c:grouping val="standard"/>
        <c:varyColors val="0"/>
        <c:ser>
          <c:idx val="1"/>
          <c:order val="1"/>
          <c:tx>
            <c:v>Community Average Energy Resilience Score</c:v>
          </c:tx>
          <c:spPr>
            <a:ln w="2857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1-D7FD-F148-AD24-FB717D1E7E1A}"/>
                </c:ext>
              </c:extLst>
            </c:dLbl>
            <c:dLbl>
              <c:idx val="1"/>
              <c:delete val="1"/>
              <c:extLst>
                <c:ext xmlns:c15="http://schemas.microsoft.com/office/drawing/2012/chart" uri="{CE6537A1-D6FC-4f65-9D91-7224C49458BB}"/>
                <c:ext xmlns:c16="http://schemas.microsoft.com/office/drawing/2014/chart" uri="{C3380CC4-5D6E-409C-BE32-E72D297353CC}">
                  <c16:uniqueId val="{00000002-D7FD-F148-AD24-FB717D1E7E1A}"/>
                </c:ext>
              </c:extLst>
            </c:dLbl>
            <c:dLbl>
              <c:idx val="2"/>
              <c:delete val="1"/>
              <c:extLst>
                <c:ext xmlns:c15="http://schemas.microsoft.com/office/drawing/2012/chart" uri="{CE6537A1-D6FC-4f65-9D91-7224C49458BB}"/>
                <c:ext xmlns:c16="http://schemas.microsoft.com/office/drawing/2014/chart" uri="{C3380CC4-5D6E-409C-BE32-E72D297353CC}">
                  <c16:uniqueId val="{00000003-D7FD-F148-AD24-FB717D1E7E1A}"/>
                </c:ext>
              </c:extLst>
            </c:dLbl>
            <c:dLbl>
              <c:idx val="3"/>
              <c:layout>
                <c:manualLayout>
                  <c:x val="6.8807643737928845E-2"/>
                  <c:y val="-0.13771559457416402"/>
                </c:manualLayout>
              </c:layout>
              <c:spPr>
                <a:noFill/>
                <a:ln>
                  <a:noFill/>
                </a:ln>
                <a:effectLst/>
              </c:spPr>
              <c:txPr>
                <a:bodyPr rot="0" spcFirstLastPara="1" vertOverflow="ellipsis" vert="horz" wrap="square" lIns="38100" tIns="19050" rIns="38100" bIns="19050" anchor="ctr" anchorCtr="1">
                  <a:noAutofit/>
                </a:bodyPr>
                <a:lstStyle/>
                <a:p>
                  <a:pPr>
                    <a:defRPr sz="1800" b="1" i="0" u="none" strike="noStrike" kern="1200" baseline="0">
                      <a:solidFill>
                        <a:schemeClr val="tx1">
                          <a:lumMod val="75000"/>
                          <a:lumOff val="25000"/>
                        </a:schemeClr>
                      </a:solidFill>
                      <a:latin typeface="Arial Narrow" panose="020B0604020202020204" pitchFamily="34" charset="0"/>
                      <a:ea typeface="Verdana" panose="020B0604030504040204" pitchFamily="34" charset="0"/>
                      <a:cs typeface="Arial Narrow" panose="020B0604020202020204" pitchFamily="34" charset="0"/>
                    </a:defRPr>
                  </a:pPr>
                  <a:endParaRPr lang="en-US"/>
                </a:p>
              </c:txPr>
              <c:showLegendKey val="0"/>
              <c:showVal val="1"/>
              <c:showCatName val="0"/>
              <c:showSerName val="1"/>
              <c:showPercent val="0"/>
              <c:showBubbleSize val="0"/>
              <c:separator> </c:separator>
              <c:extLst>
                <c:ext xmlns:c15="http://schemas.microsoft.com/office/drawing/2012/chart" uri="{CE6537A1-D6FC-4f65-9D91-7224C49458BB}">
                  <c15:layout>
                    <c:manualLayout>
                      <c:w val="0.12327637884854835"/>
                      <c:h val="0.14683576172261531"/>
                    </c:manualLayout>
                  </c15:layout>
                </c:ext>
                <c:ext xmlns:c16="http://schemas.microsoft.com/office/drawing/2014/chart" uri="{C3380CC4-5D6E-409C-BE32-E72D297353CC}">
                  <c16:uniqueId val="{00000004-D7FD-F148-AD24-FB717D1E7E1A}"/>
                </c:ext>
              </c:extLst>
            </c:dLbl>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Arial Narrow" panose="020B0604020202020204" pitchFamily="34" charset="0"/>
                    <a:ea typeface="+mn-ea"/>
                    <a:cs typeface="Arial Narrow" panose="020B0604020202020204" pitchFamily="34" charset="0"/>
                  </a:defRPr>
                </a:pPr>
                <a:endParaRPr lang="en-US"/>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'Raw Scores'!$E$24:$E$27</c:f>
              <c:strCache>
                <c:ptCount val="4"/>
                <c:pt idx="0">
                  <c:v>Public Health &amp; Safety</c:v>
                </c:pt>
                <c:pt idx="1">
                  <c:v>Emergency management</c:v>
                </c:pt>
                <c:pt idx="2">
                  <c:v>Community Necessities</c:v>
                </c:pt>
                <c:pt idx="3">
                  <c:v>Support of Vulnerable Households</c:v>
                </c:pt>
              </c:strCache>
            </c:strRef>
          </c:cat>
          <c:val>
            <c:numRef>
              <c:f>'Raw Scores'!$G$24:$G$27</c:f>
              <c:numCache>
                <c:formatCode>0.0</c:formatCode>
                <c:ptCount val="4"/>
                <c:pt idx="0">
                  <c:v>0</c:v>
                </c:pt>
                <c:pt idx="1">
                  <c:v>0</c:v>
                </c:pt>
                <c:pt idx="2">
                  <c:v>0</c:v>
                </c:pt>
                <c:pt idx="3">
                  <c:v>0</c:v>
                </c:pt>
              </c:numCache>
            </c:numRef>
          </c:val>
          <c:smooth val="0"/>
          <c:extLst>
            <c:ext xmlns:c16="http://schemas.microsoft.com/office/drawing/2014/chart" uri="{C3380CC4-5D6E-409C-BE32-E72D297353CC}">
              <c16:uniqueId val="{00000005-D7FD-F148-AD24-FB717D1E7E1A}"/>
            </c:ext>
          </c:extLst>
        </c:ser>
        <c:dLbls>
          <c:showLegendKey val="0"/>
          <c:showVal val="0"/>
          <c:showCatName val="0"/>
          <c:showSerName val="0"/>
          <c:showPercent val="0"/>
          <c:showBubbleSize val="0"/>
        </c:dLbls>
        <c:marker val="1"/>
        <c:smooth val="0"/>
        <c:axId val="2121372079"/>
        <c:axId val="1541840"/>
      </c:lineChart>
      <c:catAx>
        <c:axId val="2121372079"/>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en-US"/>
          </a:p>
        </c:txPr>
        <c:crossAx val="1541840"/>
        <c:crosses val="autoZero"/>
        <c:auto val="1"/>
        <c:lblAlgn val="ctr"/>
        <c:lblOffset val="100"/>
        <c:noMultiLvlLbl val="0"/>
      </c:catAx>
      <c:valAx>
        <c:axId val="1541840"/>
        <c:scaling>
          <c:orientation val="minMax"/>
          <c:max val="4"/>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800">
                    <a:latin typeface="Arial" panose="020B0604020202020204" pitchFamily="34" charset="0"/>
                    <a:cs typeface="Arial" panose="020B0604020202020204" pitchFamily="34" charset="0"/>
                  </a:rPr>
                  <a:t>Resilience</a:t>
                </a:r>
                <a:r>
                  <a:rPr lang="en-US" sz="1800" baseline="0">
                    <a:latin typeface="Arial" panose="020B0604020202020204" pitchFamily="34" charset="0"/>
                    <a:cs typeface="Arial" panose="020B0604020202020204" pitchFamily="34" charset="0"/>
                  </a:rPr>
                  <a:t> Score</a:t>
                </a:r>
                <a:endParaRPr lang="en-US" sz="1800">
                  <a:latin typeface="Arial" panose="020B0604020202020204" pitchFamily="34" charset="0"/>
                  <a:cs typeface="Arial" panose="020B0604020202020204" pitchFamily="34" charset="0"/>
                </a:endParaRPr>
              </a:p>
            </c:rich>
          </c:tx>
          <c:layout>
            <c:manualLayout>
              <c:xMode val="edge"/>
              <c:yMode val="edge"/>
              <c:x val="3.5270687862130438E-2"/>
              <c:y val="0.4162389651849761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in"/>
        <c:minorTickMark val="none"/>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en-US"/>
          </a:p>
        </c:txPr>
        <c:crossAx val="212137207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a:outerShdw blurRad="127000" dist="38100" dir="2700000" algn="tl" rotWithShape="0">
        <a:prstClr val="black">
          <a:alpha val="40000"/>
        </a:prstClr>
      </a:outerShdw>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'Raw Scores'!$P$63:$P$68</c:f>
              <c:strCache>
                <c:ptCount val="6"/>
                <c:pt idx="0">
                  <c:v>Highly Vulnerable</c:v>
                </c:pt>
                <c:pt idx="1">
                  <c:v>Weak Resilience</c:v>
                </c:pt>
                <c:pt idx="2">
                  <c:v>Basic Resilience</c:v>
                </c:pt>
                <c:pt idx="3">
                  <c:v>Good Resilience</c:v>
                </c:pt>
                <c:pt idx="4">
                  <c:v>High Resilience</c:v>
                </c:pt>
                <c:pt idx="5">
                  <c:v>Extreme Resilience</c:v>
                </c:pt>
              </c:strCache>
            </c:strRef>
          </c:cat>
          <c:val>
            <c:numRef>
              <c:f>'Raw Scores'!$N$63:$N$68</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7A6-D840-AE2A-5F7AA6245BAD}"/>
            </c:ext>
          </c:extLst>
        </c:ser>
        <c:dLbls>
          <c:showLegendKey val="0"/>
          <c:showVal val="0"/>
          <c:showCatName val="0"/>
          <c:showSerName val="0"/>
          <c:showPercent val="0"/>
          <c:showBubbleSize val="0"/>
        </c:dLbls>
        <c:gapWidth val="219"/>
        <c:overlap val="-27"/>
        <c:axId val="152035679"/>
        <c:axId val="341346096"/>
      </c:barChart>
      <c:catAx>
        <c:axId val="1520356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1346096"/>
        <c:crosses val="autoZero"/>
        <c:auto val="1"/>
        <c:lblAlgn val="ctr"/>
        <c:lblOffset val="100"/>
        <c:noMultiLvlLbl val="0"/>
      </c:catAx>
      <c:valAx>
        <c:axId val="3413460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03567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'Raw Scores'!$E$24:$E$27</c:f>
              <c:strCache>
                <c:ptCount val="4"/>
                <c:pt idx="0">
                  <c:v>Public Health &amp; Safety</c:v>
                </c:pt>
                <c:pt idx="1">
                  <c:v>Emergency management</c:v>
                </c:pt>
                <c:pt idx="2">
                  <c:v>Community Necessities</c:v>
                </c:pt>
                <c:pt idx="3">
                  <c:v>Support of Vulnerable Households</c:v>
                </c:pt>
              </c:strCache>
            </c:strRef>
          </c:cat>
          <c:val>
            <c:numRef>
              <c:f>'Raw Scores'!$F$24:$F$27</c:f>
              <c:numCache>
                <c:formatCode>0.0</c:formatCode>
                <c:ptCount val="4"/>
                <c:pt idx="0">
                  <c:v>0</c:v>
                </c:pt>
                <c:pt idx="1">
                  <c:v>0</c:v>
                </c:pt>
                <c:pt idx="2">
                  <c:v>0</c:v>
                </c:pt>
                <c:pt idx="3">
                  <c:v>0</c:v>
                </c:pt>
              </c:numCache>
            </c:numRef>
          </c:val>
          <c:extLst>
            <c:ext xmlns:c16="http://schemas.microsoft.com/office/drawing/2014/chart" uri="{C3380CC4-5D6E-409C-BE32-E72D297353CC}">
              <c16:uniqueId val="{00000000-0B2E-744A-BFDE-28465422AD4F}"/>
            </c:ext>
          </c:extLst>
        </c:ser>
        <c:dLbls>
          <c:showLegendKey val="0"/>
          <c:showVal val="0"/>
          <c:showCatName val="0"/>
          <c:showSerName val="0"/>
          <c:showPercent val="0"/>
          <c:showBubbleSize val="0"/>
        </c:dLbls>
        <c:gapWidth val="150"/>
        <c:axId val="2121372079"/>
        <c:axId val="1541840"/>
      </c:barChart>
      <c:lineChart>
        <c:grouping val="standard"/>
        <c:varyColors val="0"/>
        <c:ser>
          <c:idx val="1"/>
          <c:order val="1"/>
          <c:tx>
            <c:v>Community Energy Resilience Score</c:v>
          </c:tx>
          <c:spPr>
            <a:ln w="28575" cap="rnd">
              <a:solidFill>
                <a:schemeClr val="accent2"/>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2-0B2E-744A-BFDE-28465422AD4F}"/>
                </c:ext>
              </c:extLst>
            </c:dLbl>
            <c:dLbl>
              <c:idx val="1"/>
              <c:delete val="1"/>
              <c:extLst>
                <c:ext xmlns:c15="http://schemas.microsoft.com/office/drawing/2012/chart" uri="{CE6537A1-D6FC-4f65-9D91-7224C49458BB}"/>
                <c:ext xmlns:c16="http://schemas.microsoft.com/office/drawing/2014/chart" uri="{C3380CC4-5D6E-409C-BE32-E72D297353CC}">
                  <c16:uniqueId val="{00000003-0B2E-744A-BFDE-28465422AD4F}"/>
                </c:ext>
              </c:extLst>
            </c:dLbl>
            <c:dLbl>
              <c:idx val="2"/>
              <c:delete val="1"/>
              <c:extLst>
                <c:ext xmlns:c15="http://schemas.microsoft.com/office/drawing/2012/chart" uri="{CE6537A1-D6FC-4f65-9D91-7224C49458BB}"/>
                <c:ext xmlns:c16="http://schemas.microsoft.com/office/drawing/2014/chart" uri="{C3380CC4-5D6E-409C-BE32-E72D297353CC}">
                  <c16:uniqueId val="{00000004-0B2E-744A-BFDE-28465422AD4F}"/>
                </c:ext>
              </c:extLst>
            </c:dLbl>
            <c:dLbl>
              <c:idx val="3"/>
              <c:layout>
                <c:manualLayout>
                  <c:x val="1.1157656025214421E-2"/>
                  <c:y val="1.7452006980802793E-3"/>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1"/>
              <c:showPercent val="0"/>
              <c:showBubbleSize val="0"/>
              <c:separator> </c:separator>
              <c:extLst>
                <c:ext xmlns:c15="http://schemas.microsoft.com/office/drawing/2012/chart" uri="{CE6537A1-D6FC-4f65-9D91-7224C49458BB}">
                  <c15:layout>
                    <c:manualLayout>
                      <c:w val="0.11417516551386214"/>
                      <c:h val="9.2443280977312386E-2"/>
                    </c:manualLayout>
                  </c15:layout>
                </c:ext>
                <c:ext xmlns:c16="http://schemas.microsoft.com/office/drawing/2014/chart" uri="{C3380CC4-5D6E-409C-BE32-E72D297353CC}">
                  <c16:uniqueId val="{00000005-0B2E-744A-BFDE-28465422AD4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'Raw Scores'!$E$24:$E$27</c:f>
              <c:strCache>
                <c:ptCount val="4"/>
                <c:pt idx="0">
                  <c:v>Public Health &amp; Safety</c:v>
                </c:pt>
                <c:pt idx="1">
                  <c:v>Emergency management</c:v>
                </c:pt>
                <c:pt idx="2">
                  <c:v>Community Necessities</c:v>
                </c:pt>
                <c:pt idx="3">
                  <c:v>Support of Vulnerable Households</c:v>
                </c:pt>
              </c:strCache>
            </c:strRef>
          </c:cat>
          <c:val>
            <c:numRef>
              <c:f>'Raw Scores'!$G$24:$G$27</c:f>
              <c:numCache>
                <c:formatCode>0.0</c:formatCode>
                <c:ptCount val="4"/>
                <c:pt idx="0">
                  <c:v>0</c:v>
                </c:pt>
                <c:pt idx="1">
                  <c:v>0</c:v>
                </c:pt>
                <c:pt idx="2">
                  <c:v>0</c:v>
                </c:pt>
                <c:pt idx="3">
                  <c:v>0</c:v>
                </c:pt>
              </c:numCache>
            </c:numRef>
          </c:val>
          <c:smooth val="0"/>
          <c:extLst>
            <c:ext xmlns:c16="http://schemas.microsoft.com/office/drawing/2014/chart" uri="{C3380CC4-5D6E-409C-BE32-E72D297353CC}">
              <c16:uniqueId val="{00000001-0B2E-744A-BFDE-28465422AD4F}"/>
            </c:ext>
          </c:extLst>
        </c:ser>
        <c:dLbls>
          <c:showLegendKey val="0"/>
          <c:showVal val="0"/>
          <c:showCatName val="0"/>
          <c:showSerName val="0"/>
          <c:showPercent val="0"/>
          <c:showBubbleSize val="0"/>
        </c:dLbls>
        <c:marker val="1"/>
        <c:smooth val="0"/>
        <c:axId val="2121372079"/>
        <c:axId val="1541840"/>
      </c:lineChart>
      <c:catAx>
        <c:axId val="21213720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1840"/>
        <c:crosses val="autoZero"/>
        <c:auto val="1"/>
        <c:lblAlgn val="ctr"/>
        <c:lblOffset val="100"/>
        <c:noMultiLvlLbl val="0"/>
      </c:catAx>
      <c:valAx>
        <c:axId val="1541840"/>
        <c:scaling>
          <c:orientation val="minMax"/>
          <c:max val="4"/>
        </c:scaling>
        <c:delete val="0"/>
        <c:axPos val="l"/>
        <c:majorGridlines>
          <c:spPr>
            <a:ln w="9525" cap="flat" cmpd="sng" algn="ctr">
              <a:solidFill>
                <a:schemeClr val="tx1">
                  <a:lumMod val="15000"/>
                  <a:lumOff val="85000"/>
                </a:schemeClr>
              </a:solidFill>
              <a:round/>
            </a:ln>
            <a:effectLst/>
          </c:spPr>
        </c:majorGridlines>
        <c:numFmt formatCode="0.0" sourceLinked="1"/>
        <c:majorTickMark val="in"/>
        <c:minorTickMark val="none"/>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13720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0076719850808122"/>
          <c:y val="0.19058104403616213"/>
          <c:w val="0.59846560298383755"/>
          <c:h val="0.80859352580927379"/>
        </c:manualLayout>
      </c:layout>
      <c:doughnutChart>
        <c:varyColors val="1"/>
        <c:ser>
          <c:idx val="0"/>
          <c:order val="0"/>
          <c:tx>
            <c:v>Qualitative scale</c:v>
          </c:tx>
          <c:spPr>
            <a:ln w="50800"/>
          </c:spPr>
          <c:dPt>
            <c:idx val="0"/>
            <c:bubble3D val="0"/>
            <c:spPr>
              <a:solidFill>
                <a:srgbClr val="FF0000"/>
              </a:solidFill>
              <a:ln w="50800">
                <a:solidFill>
                  <a:schemeClr val="lt1"/>
                </a:solidFill>
              </a:ln>
              <a:effectLst/>
            </c:spPr>
            <c:extLst>
              <c:ext xmlns:c16="http://schemas.microsoft.com/office/drawing/2014/chart" uri="{C3380CC4-5D6E-409C-BE32-E72D297353CC}">
                <c16:uniqueId val="{00000003-278F-BB48-ACBC-AF945477B0AD}"/>
              </c:ext>
            </c:extLst>
          </c:dPt>
          <c:dPt>
            <c:idx val="1"/>
            <c:bubble3D val="0"/>
            <c:spPr>
              <a:solidFill>
                <a:srgbClr val="FFFF00"/>
              </a:solidFill>
              <a:ln w="50800">
                <a:solidFill>
                  <a:schemeClr val="lt1"/>
                </a:solidFill>
              </a:ln>
              <a:effectLst/>
            </c:spPr>
            <c:extLst>
              <c:ext xmlns:c16="http://schemas.microsoft.com/office/drawing/2014/chart" uri="{C3380CC4-5D6E-409C-BE32-E72D297353CC}">
                <c16:uniqueId val="{00000008-278F-BB48-ACBC-AF945477B0AD}"/>
              </c:ext>
            </c:extLst>
          </c:dPt>
          <c:dPt>
            <c:idx val="2"/>
            <c:bubble3D val="0"/>
            <c:spPr>
              <a:solidFill>
                <a:srgbClr val="4E8F00">
                  <a:alpha val="50000"/>
                </a:srgbClr>
              </a:solidFill>
              <a:ln w="50800">
                <a:solidFill>
                  <a:schemeClr val="lt1"/>
                </a:solidFill>
              </a:ln>
              <a:effectLst/>
            </c:spPr>
            <c:extLst>
              <c:ext xmlns:c16="http://schemas.microsoft.com/office/drawing/2014/chart" uri="{C3380CC4-5D6E-409C-BE32-E72D297353CC}">
                <c16:uniqueId val="{00000009-278F-BB48-ACBC-AF945477B0AD}"/>
              </c:ext>
            </c:extLst>
          </c:dPt>
          <c:dPt>
            <c:idx val="3"/>
            <c:bubble3D val="0"/>
            <c:spPr>
              <a:solidFill>
                <a:srgbClr val="4E8F00">
                  <a:alpha val="80000"/>
                </a:srgbClr>
              </a:solidFill>
              <a:ln w="50800">
                <a:solidFill>
                  <a:schemeClr val="lt1"/>
                </a:solidFill>
              </a:ln>
              <a:effectLst/>
            </c:spPr>
            <c:extLst>
              <c:ext xmlns:c16="http://schemas.microsoft.com/office/drawing/2014/chart" uri="{C3380CC4-5D6E-409C-BE32-E72D297353CC}">
                <c16:uniqueId val="{0000000A-278F-BB48-ACBC-AF945477B0AD}"/>
              </c:ext>
            </c:extLst>
          </c:dPt>
          <c:dPt>
            <c:idx val="4"/>
            <c:bubble3D val="0"/>
            <c:spPr>
              <a:solidFill>
                <a:schemeClr val="accent5">
                  <a:tint val="94000"/>
                </a:schemeClr>
              </a:solidFill>
              <a:ln w="50800">
                <a:solidFill>
                  <a:schemeClr val="lt1"/>
                </a:solidFill>
              </a:ln>
              <a:effectLst/>
            </c:spPr>
            <c:extLst>
              <c:ext xmlns:c16="http://schemas.microsoft.com/office/drawing/2014/chart" uri="{C3380CC4-5D6E-409C-BE32-E72D297353CC}">
                <c16:uniqueId val="{0000000B-278F-BB48-ACBC-AF945477B0AD}"/>
              </c:ext>
            </c:extLst>
          </c:dPt>
          <c:dPt>
            <c:idx val="5"/>
            <c:bubble3D val="0"/>
            <c:spPr>
              <a:solidFill>
                <a:schemeClr val="accent5">
                  <a:shade val="93000"/>
                </a:schemeClr>
              </a:solidFill>
              <a:ln w="50800">
                <a:solidFill>
                  <a:schemeClr val="lt1"/>
                </a:solidFill>
              </a:ln>
              <a:effectLst/>
            </c:spPr>
            <c:extLst>
              <c:ext xmlns:c16="http://schemas.microsoft.com/office/drawing/2014/chart" uri="{C3380CC4-5D6E-409C-BE32-E72D297353CC}">
                <c16:uniqueId val="{0000000C-278F-BB48-ACBC-AF945477B0AD}"/>
              </c:ext>
            </c:extLst>
          </c:dPt>
          <c:dPt>
            <c:idx val="6"/>
            <c:bubble3D val="0"/>
            <c:spPr>
              <a:noFill/>
              <a:ln w="50800">
                <a:solidFill>
                  <a:schemeClr val="lt1"/>
                </a:solidFill>
              </a:ln>
              <a:effectLst/>
            </c:spPr>
            <c:extLst>
              <c:ext xmlns:c16="http://schemas.microsoft.com/office/drawing/2014/chart" uri="{C3380CC4-5D6E-409C-BE32-E72D297353CC}">
                <c16:uniqueId val="{00000006-278F-BB48-ACBC-AF945477B0AD}"/>
              </c:ext>
            </c:extLst>
          </c:dPt>
          <c:dLbls>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mn-lt"/>
                      <a:ea typeface="+mn-ea"/>
                      <a:cs typeface="+mn-cs"/>
                    </a:defRPr>
                  </a:pPr>
                  <a:endParaRPr lang="en-US"/>
                </a:p>
              </c:txPr>
              <c:showLegendKey val="0"/>
              <c:showVal val="0"/>
              <c:showCatName val="1"/>
              <c:showSerName val="0"/>
              <c:showPercent val="0"/>
              <c:showBubbleSize val="0"/>
              <c:extLst>
                <c:ext xmlns:c16="http://schemas.microsoft.com/office/drawing/2014/chart" uri="{C3380CC4-5D6E-409C-BE32-E72D297353CC}">
                  <c16:uniqueId val="{00000003-278F-BB48-ACBC-AF945477B0AD}"/>
                </c:ext>
              </c:extLst>
            </c:dLbl>
            <c:dLbl>
              <c:idx val="1"/>
              <c:layout>
                <c:manualLayout>
                  <c:x val="-1.578503656659656E-2"/>
                  <c:y val="4.6153846153845586E-3"/>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8F-BB48-ACBC-AF945477B0AD}"/>
                </c:ext>
              </c:extLst>
            </c:dLbl>
            <c:dLbl>
              <c:idx val="2"/>
              <c:layout>
                <c:manualLayout>
                  <c:x val="-4.5100104475990881E-3"/>
                  <c:y val="-0.04"/>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8F-BB48-ACBC-AF945477B0AD}"/>
                </c:ext>
              </c:extLst>
            </c:dLbl>
            <c:dLbl>
              <c:idx val="3"/>
              <c:layout>
                <c:manualLayout>
                  <c:x val="9.0200208951980113E-3"/>
                  <c:y val="-3.8461538461538464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8F-BB48-ACBC-AF945477B0AD}"/>
                </c:ext>
              </c:extLst>
            </c:dLbl>
            <c:dLbl>
              <c:idx val="4"/>
              <c:layout>
                <c:manualLayout>
                  <c:x val="1.8040041790396023E-2"/>
                  <c:y val="-1.3846153846153847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8F-BB48-ACBC-AF945477B0AD}"/>
                </c:ext>
              </c:extLst>
            </c:dLbl>
            <c:dLbl>
              <c:idx val="5"/>
              <c:layout>
                <c:manualLayout>
                  <c:x val="4.5100104475990057E-3"/>
                  <c:y val="1.3846153846153847E-2"/>
                </c:manualLayout>
              </c:layout>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mn-lt"/>
                      <a:ea typeface="+mn-ea"/>
                      <a:cs typeface="+mn-cs"/>
                    </a:defRPr>
                  </a:pPr>
                  <a:endParaRPr lang="en-US"/>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8F-BB48-ACBC-AF945477B0AD}"/>
                </c:ext>
              </c:extLst>
            </c:dLbl>
            <c:dLbl>
              <c:idx val="6"/>
              <c:delete val="1"/>
              <c:extLst>
                <c:ext xmlns:c15="http://schemas.microsoft.com/office/drawing/2012/chart" uri="{CE6537A1-D6FC-4f65-9D91-7224C49458BB}"/>
                <c:ext xmlns:c16="http://schemas.microsoft.com/office/drawing/2014/chart" uri="{C3380CC4-5D6E-409C-BE32-E72D297353CC}">
                  <c16:uniqueId val="{00000006-278F-BB48-ACBC-AF945477B0AD}"/>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0"/>
            <c:showBubbleSize val="0"/>
            <c:showLeaderLines val="0"/>
            <c:extLst>
              <c:ext xmlns:c15="http://schemas.microsoft.com/office/drawing/2012/chart" uri="{CE6537A1-D6FC-4f65-9D91-7224C49458BB}"/>
            </c:extLst>
          </c:dLbls>
          <c:cat>
            <c:strRef>
              <c:f>Speedometer!$C$5:$C$11</c:f>
              <c:strCache>
                <c:ptCount val="7"/>
                <c:pt idx="0">
                  <c:v>Highly Vulnerable</c:v>
                </c:pt>
                <c:pt idx="1">
                  <c:v>Weak Resilience</c:v>
                </c:pt>
                <c:pt idx="2">
                  <c:v>Basic Resilience</c:v>
                </c:pt>
                <c:pt idx="3">
                  <c:v>Good Resilience</c:v>
                </c:pt>
                <c:pt idx="4">
                  <c:v>High Resilience</c:v>
                </c:pt>
                <c:pt idx="5">
                  <c:v>Extreme Resilience</c:v>
                </c:pt>
                <c:pt idx="6">
                  <c:v>Omitted</c:v>
                </c:pt>
              </c:strCache>
            </c:strRef>
          </c:cat>
          <c:val>
            <c:numRef>
              <c:f>Speedometer!$D$5:$D$11</c:f>
              <c:numCache>
                <c:formatCode>General</c:formatCode>
                <c:ptCount val="7"/>
                <c:pt idx="0">
                  <c:v>0.15</c:v>
                </c:pt>
                <c:pt idx="1">
                  <c:v>0.8</c:v>
                </c:pt>
                <c:pt idx="2">
                  <c:v>1</c:v>
                </c:pt>
                <c:pt idx="3">
                  <c:v>1</c:v>
                </c:pt>
                <c:pt idx="4">
                  <c:v>1</c:v>
                </c:pt>
                <c:pt idx="5">
                  <c:v>0.15</c:v>
                </c:pt>
                <c:pt idx="6">
                  <c:v>4.05</c:v>
                </c:pt>
              </c:numCache>
            </c:numRef>
          </c:val>
          <c:extLst>
            <c:ext xmlns:c16="http://schemas.microsoft.com/office/drawing/2014/chart" uri="{C3380CC4-5D6E-409C-BE32-E72D297353CC}">
              <c16:uniqueId val="{00000000-278F-BB48-ACBC-AF945477B0AD}"/>
            </c:ext>
          </c:extLst>
        </c:ser>
        <c:ser>
          <c:idx val="1"/>
          <c:order val="1"/>
          <c:tx>
            <c:v>Quantitative scale</c:v>
          </c:tx>
          <c:spPr>
            <a:ln w="6350"/>
          </c:spPr>
          <c:dPt>
            <c:idx val="0"/>
            <c:bubble3D val="0"/>
            <c:spPr>
              <a:solidFill>
                <a:schemeClr val="accent5">
                  <a:tint val="43000"/>
                </a:schemeClr>
              </a:solidFill>
              <a:ln w="6350">
                <a:solidFill>
                  <a:schemeClr val="lt1"/>
                </a:solidFill>
              </a:ln>
              <a:effectLst/>
            </c:spPr>
            <c:extLst>
              <c:ext xmlns:c16="http://schemas.microsoft.com/office/drawing/2014/chart" uri="{C3380CC4-5D6E-409C-BE32-E72D297353CC}">
                <c16:uniqueId val="{0000000F-1F4F-BB48-B4F2-13B280BC88F2}"/>
              </c:ext>
            </c:extLst>
          </c:dPt>
          <c:dPt>
            <c:idx val="1"/>
            <c:bubble3D val="0"/>
            <c:spPr>
              <a:solidFill>
                <a:schemeClr val="accent5">
                  <a:tint val="56000"/>
                </a:schemeClr>
              </a:solidFill>
              <a:ln w="6350">
                <a:solidFill>
                  <a:schemeClr val="lt1"/>
                </a:solidFill>
              </a:ln>
              <a:effectLst/>
            </c:spPr>
            <c:extLst>
              <c:ext xmlns:c16="http://schemas.microsoft.com/office/drawing/2014/chart" uri="{C3380CC4-5D6E-409C-BE32-E72D297353CC}">
                <c16:uniqueId val="{00000011-1F4F-BB48-B4F2-13B280BC88F2}"/>
              </c:ext>
            </c:extLst>
          </c:dPt>
          <c:dPt>
            <c:idx val="2"/>
            <c:bubble3D val="0"/>
            <c:spPr>
              <a:solidFill>
                <a:schemeClr val="accent5">
                  <a:tint val="69000"/>
                </a:schemeClr>
              </a:solidFill>
              <a:ln w="6350">
                <a:solidFill>
                  <a:schemeClr val="lt1"/>
                </a:solidFill>
              </a:ln>
              <a:effectLst/>
            </c:spPr>
            <c:extLst>
              <c:ext xmlns:c16="http://schemas.microsoft.com/office/drawing/2014/chart" uri="{C3380CC4-5D6E-409C-BE32-E72D297353CC}">
                <c16:uniqueId val="{00000013-1F4F-BB48-B4F2-13B280BC88F2}"/>
              </c:ext>
            </c:extLst>
          </c:dPt>
          <c:dPt>
            <c:idx val="3"/>
            <c:bubble3D val="0"/>
            <c:spPr>
              <a:solidFill>
                <a:schemeClr val="accent5">
                  <a:tint val="81000"/>
                </a:schemeClr>
              </a:solidFill>
              <a:ln w="6350">
                <a:solidFill>
                  <a:schemeClr val="lt1"/>
                </a:solidFill>
              </a:ln>
              <a:effectLst/>
            </c:spPr>
            <c:extLst>
              <c:ext xmlns:c16="http://schemas.microsoft.com/office/drawing/2014/chart" uri="{C3380CC4-5D6E-409C-BE32-E72D297353CC}">
                <c16:uniqueId val="{00000015-1F4F-BB48-B4F2-13B280BC88F2}"/>
              </c:ext>
            </c:extLst>
          </c:dPt>
          <c:dPt>
            <c:idx val="4"/>
            <c:bubble3D val="0"/>
            <c:spPr>
              <a:solidFill>
                <a:schemeClr val="accent5">
                  <a:tint val="94000"/>
                </a:schemeClr>
              </a:solidFill>
              <a:ln w="6350">
                <a:solidFill>
                  <a:schemeClr val="lt1"/>
                </a:solidFill>
              </a:ln>
              <a:effectLst/>
            </c:spPr>
            <c:extLst>
              <c:ext xmlns:c16="http://schemas.microsoft.com/office/drawing/2014/chart" uri="{C3380CC4-5D6E-409C-BE32-E72D297353CC}">
                <c16:uniqueId val="{00000017-1F4F-BB48-B4F2-13B280BC88F2}"/>
              </c:ext>
            </c:extLst>
          </c:dPt>
          <c:dPt>
            <c:idx val="5"/>
            <c:bubble3D val="0"/>
            <c:spPr>
              <a:solidFill>
                <a:schemeClr val="accent5">
                  <a:shade val="93000"/>
                </a:schemeClr>
              </a:solidFill>
              <a:ln w="6350">
                <a:solidFill>
                  <a:schemeClr val="lt1"/>
                </a:solidFill>
              </a:ln>
              <a:effectLst/>
            </c:spPr>
            <c:extLst>
              <c:ext xmlns:c16="http://schemas.microsoft.com/office/drawing/2014/chart" uri="{C3380CC4-5D6E-409C-BE32-E72D297353CC}">
                <c16:uniqueId val="{00000019-1F4F-BB48-B4F2-13B280BC88F2}"/>
              </c:ext>
            </c:extLst>
          </c:dPt>
          <c:dPt>
            <c:idx val="6"/>
            <c:bubble3D val="0"/>
            <c:spPr>
              <a:solidFill>
                <a:schemeClr val="accent5">
                  <a:shade val="80000"/>
                </a:schemeClr>
              </a:solidFill>
              <a:ln w="6350">
                <a:solidFill>
                  <a:schemeClr val="lt1"/>
                </a:solidFill>
              </a:ln>
              <a:effectLst/>
            </c:spPr>
            <c:extLst>
              <c:ext xmlns:c16="http://schemas.microsoft.com/office/drawing/2014/chart" uri="{C3380CC4-5D6E-409C-BE32-E72D297353CC}">
                <c16:uniqueId val="{0000001B-1F4F-BB48-B4F2-13B280BC88F2}"/>
              </c:ext>
            </c:extLst>
          </c:dPt>
          <c:dPt>
            <c:idx val="7"/>
            <c:bubble3D val="0"/>
            <c:spPr>
              <a:solidFill>
                <a:schemeClr val="accent5">
                  <a:shade val="68000"/>
                </a:schemeClr>
              </a:solidFill>
              <a:ln w="6350">
                <a:solidFill>
                  <a:schemeClr val="lt1"/>
                </a:solidFill>
              </a:ln>
              <a:effectLst/>
            </c:spPr>
            <c:extLst>
              <c:ext xmlns:c16="http://schemas.microsoft.com/office/drawing/2014/chart" uri="{C3380CC4-5D6E-409C-BE32-E72D297353CC}">
                <c16:uniqueId val="{0000001D-1F4F-BB48-B4F2-13B280BC88F2}"/>
              </c:ext>
            </c:extLst>
          </c:dPt>
          <c:dPt>
            <c:idx val="8"/>
            <c:bubble3D val="0"/>
            <c:spPr>
              <a:solidFill>
                <a:schemeClr val="accent5">
                  <a:shade val="55000"/>
                </a:schemeClr>
              </a:solidFill>
              <a:ln w="6350">
                <a:solidFill>
                  <a:schemeClr val="lt1"/>
                </a:solidFill>
              </a:ln>
              <a:effectLst/>
            </c:spPr>
            <c:extLst>
              <c:ext xmlns:c16="http://schemas.microsoft.com/office/drawing/2014/chart" uri="{C3380CC4-5D6E-409C-BE32-E72D297353CC}">
                <c16:uniqueId val="{0000001F-1F4F-BB48-B4F2-13B280BC88F2}"/>
              </c:ext>
            </c:extLst>
          </c:dPt>
          <c:dPt>
            <c:idx val="9"/>
            <c:bubble3D val="0"/>
            <c:spPr>
              <a:noFill/>
              <a:ln w="6350">
                <a:solidFill>
                  <a:schemeClr val="lt1"/>
                </a:solidFill>
              </a:ln>
              <a:effectLst/>
            </c:spPr>
            <c:extLst>
              <c:ext xmlns:c16="http://schemas.microsoft.com/office/drawing/2014/chart" uri="{C3380CC4-5D6E-409C-BE32-E72D297353CC}">
                <c16:uniqueId val="{00000002-278F-BB48-ACBC-AF945477B0AD}"/>
              </c:ext>
            </c:extLst>
          </c:dPt>
          <c:val>
            <c:numRef>
              <c:f>Speedometer!$G$5:$G$14</c:f>
              <c:numCache>
                <c:formatCode>General</c:formatCode>
                <c:ptCount val="10"/>
                <c:pt idx="0">
                  <c:v>10</c:v>
                </c:pt>
                <c:pt idx="1">
                  <c:v>11.25</c:v>
                </c:pt>
                <c:pt idx="2">
                  <c:v>11.25</c:v>
                </c:pt>
                <c:pt idx="3">
                  <c:v>11.25</c:v>
                </c:pt>
                <c:pt idx="4">
                  <c:v>11.25</c:v>
                </c:pt>
                <c:pt idx="5">
                  <c:v>11.25</c:v>
                </c:pt>
                <c:pt idx="6">
                  <c:v>11.25</c:v>
                </c:pt>
                <c:pt idx="7">
                  <c:v>11.25</c:v>
                </c:pt>
                <c:pt idx="8">
                  <c:v>11.25</c:v>
                </c:pt>
                <c:pt idx="9">
                  <c:v>100</c:v>
                </c:pt>
              </c:numCache>
            </c:numRef>
          </c:val>
          <c:extLst>
            <c:ext xmlns:c16="http://schemas.microsoft.com/office/drawing/2014/chart" uri="{C3380CC4-5D6E-409C-BE32-E72D297353CC}">
              <c16:uniqueId val="{00000001-278F-BB48-ACBC-AF945477B0AD}"/>
            </c:ext>
          </c:extLst>
        </c:ser>
        <c:dLbls>
          <c:showLegendKey val="0"/>
          <c:showVal val="0"/>
          <c:showCatName val="0"/>
          <c:showSerName val="0"/>
          <c:showPercent val="0"/>
          <c:showBubbleSize val="0"/>
          <c:showLeaderLines val="0"/>
        </c:dLbls>
        <c:firstSliceAng val="270"/>
        <c:holeSize val="16"/>
      </c:doughnutChart>
      <c:pieChart>
        <c:varyColors val="1"/>
        <c:ser>
          <c:idx val="2"/>
          <c:order val="2"/>
          <c:tx>
            <c:v>Needle</c:v>
          </c:tx>
          <c:dPt>
            <c:idx val="0"/>
            <c:bubble3D val="0"/>
            <c:spPr>
              <a:noFill/>
              <a:ln w="19050">
                <a:solidFill>
                  <a:schemeClr val="lt1"/>
                </a:solidFill>
              </a:ln>
              <a:effectLst/>
            </c:spPr>
            <c:extLst>
              <c:ext xmlns:c16="http://schemas.microsoft.com/office/drawing/2014/chart" uri="{C3380CC4-5D6E-409C-BE32-E72D297353CC}">
                <c16:uniqueId val="{0000000F-278F-BB48-ACBC-AF945477B0AD}"/>
              </c:ext>
            </c:extLst>
          </c:dPt>
          <c:dPt>
            <c:idx val="1"/>
            <c:bubble3D val="0"/>
            <c:spPr>
              <a:solidFill>
                <a:schemeClr val="tx1"/>
              </a:solidFill>
              <a:ln w="19050">
                <a:solidFill>
                  <a:schemeClr val="lt1"/>
                </a:solidFill>
              </a:ln>
              <a:effectLst/>
            </c:spPr>
            <c:extLst>
              <c:ext xmlns:c16="http://schemas.microsoft.com/office/drawing/2014/chart" uri="{C3380CC4-5D6E-409C-BE32-E72D297353CC}">
                <c16:uniqueId val="{00000010-278F-BB48-ACBC-AF945477B0AD}"/>
              </c:ext>
            </c:extLst>
          </c:dPt>
          <c:dPt>
            <c:idx val="2"/>
            <c:bubble3D val="0"/>
            <c:spPr>
              <a:noFill/>
              <a:ln w="19050">
                <a:solidFill>
                  <a:schemeClr val="lt1"/>
                </a:solidFill>
              </a:ln>
              <a:effectLst/>
            </c:spPr>
            <c:extLst>
              <c:ext xmlns:c16="http://schemas.microsoft.com/office/drawing/2014/chart" uri="{C3380CC4-5D6E-409C-BE32-E72D297353CC}">
                <c16:uniqueId val="{0000000E-278F-BB48-ACBC-AF945477B0AD}"/>
              </c:ext>
            </c:extLst>
          </c:dPt>
          <c:dLbls>
            <c:dLbl>
              <c:idx val="0"/>
              <c:layout>
                <c:manualLayout>
                  <c:x val="0.20738789024727172"/>
                  <c:y val="-0.1416102653834937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8F-BB48-ACBC-AF945477B0AD}"/>
                </c:ext>
              </c:extLst>
            </c:dLbl>
            <c:dLbl>
              <c:idx val="1"/>
              <c:delete val="1"/>
              <c:extLst>
                <c:ext xmlns:c15="http://schemas.microsoft.com/office/drawing/2012/chart" uri="{CE6537A1-D6FC-4f65-9D91-7224C49458BB}"/>
                <c:ext xmlns:c16="http://schemas.microsoft.com/office/drawing/2014/chart" uri="{C3380CC4-5D6E-409C-BE32-E72D297353CC}">
                  <c16:uniqueId val="{00000010-278F-BB48-ACBC-AF945477B0AD}"/>
                </c:ext>
              </c:extLst>
            </c:dLbl>
            <c:dLbl>
              <c:idx val="2"/>
              <c:delete val="1"/>
              <c:extLst>
                <c:ext xmlns:c15="http://schemas.microsoft.com/office/drawing/2012/chart" uri="{CE6537A1-D6FC-4f65-9D91-7224C49458BB}"/>
                <c:ext xmlns:c16="http://schemas.microsoft.com/office/drawing/2014/chart" uri="{C3380CC4-5D6E-409C-BE32-E72D297353CC}">
                  <c16:uniqueId val="{0000000E-278F-BB48-ACBC-AF945477B0AD}"/>
                </c:ext>
              </c:extLst>
            </c:dLbl>
            <c:spPr>
              <a:noFill/>
              <a:ln>
                <a:noFill/>
              </a:ln>
              <a:effectLst/>
            </c:spPr>
            <c:txPr>
              <a:bodyPr rot="0" spcFirstLastPara="1" vertOverflow="ellipsis" vert="horz" wrap="square" lIns="38100" tIns="19050" rIns="38100" bIns="19050" anchor="ctr" anchorCtr="1">
                <a:spAutoFit/>
              </a:bodyPr>
              <a:lstStyle/>
              <a:p>
                <a:pPr>
                  <a:defRPr sz="24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Speedometer!$I$4:$I$6</c:f>
              <c:strCache>
                <c:ptCount val="3"/>
                <c:pt idx="0">
                  <c:v>Resilience Score</c:v>
                </c:pt>
                <c:pt idx="1">
                  <c:v>Size of needle</c:v>
                </c:pt>
                <c:pt idx="2">
                  <c:v>Balance</c:v>
                </c:pt>
              </c:strCache>
            </c:strRef>
          </c:cat>
          <c:val>
            <c:numRef>
              <c:f>Speedometer!$J$4:$J$6</c:f>
              <c:numCache>
                <c:formatCode>General</c:formatCode>
                <c:ptCount val="3"/>
                <c:pt idx="0">
                  <c:v>0</c:v>
                </c:pt>
                <c:pt idx="1">
                  <c:v>0.09</c:v>
                </c:pt>
                <c:pt idx="2">
                  <c:v>0</c:v>
                </c:pt>
              </c:numCache>
            </c:numRef>
          </c:val>
          <c:extLst>
            <c:ext xmlns:c16="http://schemas.microsoft.com/office/drawing/2014/chart" uri="{C3380CC4-5D6E-409C-BE32-E72D297353CC}">
              <c16:uniqueId val="{0000000D-278F-BB48-ACBC-AF945477B0AD}"/>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0076719850808122"/>
          <c:y val="0.19058104403616213"/>
          <c:w val="0.59846560298383755"/>
          <c:h val="0.80859352580927379"/>
        </c:manualLayout>
      </c:layout>
      <c:doughnutChart>
        <c:varyColors val="1"/>
        <c:ser>
          <c:idx val="0"/>
          <c:order val="1"/>
          <c:tx>
            <c:v>Qualitative scale</c:v>
          </c:tx>
          <c:spPr>
            <a:ln w="50800"/>
          </c:spPr>
          <c:dPt>
            <c:idx val="0"/>
            <c:bubble3D val="0"/>
            <c:spPr>
              <a:solidFill>
                <a:srgbClr val="FF0000"/>
              </a:solidFill>
              <a:ln w="50800">
                <a:solidFill>
                  <a:schemeClr val="lt1"/>
                </a:solidFill>
              </a:ln>
              <a:effectLst/>
            </c:spPr>
            <c:extLst>
              <c:ext xmlns:c16="http://schemas.microsoft.com/office/drawing/2014/chart" uri="{C3380CC4-5D6E-409C-BE32-E72D297353CC}">
                <c16:uniqueId val="{00000001-85CB-234B-91A7-1C94AEA285DF}"/>
              </c:ext>
            </c:extLst>
          </c:dPt>
          <c:dPt>
            <c:idx val="1"/>
            <c:bubble3D val="0"/>
            <c:spPr>
              <a:solidFill>
                <a:srgbClr val="FFFF00"/>
              </a:solidFill>
              <a:ln w="50800">
                <a:solidFill>
                  <a:schemeClr val="lt1"/>
                </a:solidFill>
              </a:ln>
              <a:effectLst/>
            </c:spPr>
            <c:extLst>
              <c:ext xmlns:c16="http://schemas.microsoft.com/office/drawing/2014/chart" uri="{C3380CC4-5D6E-409C-BE32-E72D297353CC}">
                <c16:uniqueId val="{00000003-85CB-234B-91A7-1C94AEA285DF}"/>
              </c:ext>
            </c:extLst>
          </c:dPt>
          <c:dPt>
            <c:idx val="2"/>
            <c:bubble3D val="0"/>
            <c:spPr>
              <a:solidFill>
                <a:srgbClr val="4E8F00">
                  <a:alpha val="50000"/>
                </a:srgbClr>
              </a:solidFill>
              <a:ln w="50800">
                <a:solidFill>
                  <a:schemeClr val="lt1"/>
                </a:solidFill>
              </a:ln>
              <a:effectLst/>
            </c:spPr>
            <c:extLst>
              <c:ext xmlns:c16="http://schemas.microsoft.com/office/drawing/2014/chart" uri="{C3380CC4-5D6E-409C-BE32-E72D297353CC}">
                <c16:uniqueId val="{00000005-85CB-234B-91A7-1C94AEA285DF}"/>
              </c:ext>
            </c:extLst>
          </c:dPt>
          <c:dPt>
            <c:idx val="3"/>
            <c:bubble3D val="0"/>
            <c:spPr>
              <a:solidFill>
                <a:srgbClr val="4E8F00">
                  <a:alpha val="80000"/>
                </a:srgbClr>
              </a:solidFill>
              <a:ln w="50800">
                <a:solidFill>
                  <a:schemeClr val="lt1"/>
                </a:solidFill>
              </a:ln>
              <a:effectLst/>
            </c:spPr>
            <c:extLst>
              <c:ext xmlns:c16="http://schemas.microsoft.com/office/drawing/2014/chart" uri="{C3380CC4-5D6E-409C-BE32-E72D297353CC}">
                <c16:uniqueId val="{00000007-85CB-234B-91A7-1C94AEA285DF}"/>
              </c:ext>
            </c:extLst>
          </c:dPt>
          <c:dPt>
            <c:idx val="4"/>
            <c:bubble3D val="0"/>
            <c:spPr>
              <a:solidFill>
                <a:schemeClr val="accent5">
                  <a:tint val="94000"/>
                </a:schemeClr>
              </a:solidFill>
              <a:ln w="50800">
                <a:solidFill>
                  <a:schemeClr val="lt1"/>
                </a:solidFill>
              </a:ln>
              <a:effectLst/>
            </c:spPr>
            <c:extLst>
              <c:ext xmlns:c16="http://schemas.microsoft.com/office/drawing/2014/chart" uri="{C3380CC4-5D6E-409C-BE32-E72D297353CC}">
                <c16:uniqueId val="{00000009-85CB-234B-91A7-1C94AEA285DF}"/>
              </c:ext>
            </c:extLst>
          </c:dPt>
          <c:dPt>
            <c:idx val="5"/>
            <c:bubble3D val="0"/>
            <c:spPr>
              <a:solidFill>
                <a:schemeClr val="accent5">
                  <a:shade val="93000"/>
                </a:schemeClr>
              </a:solidFill>
              <a:ln w="50800">
                <a:solidFill>
                  <a:schemeClr val="lt1"/>
                </a:solidFill>
              </a:ln>
              <a:effectLst/>
            </c:spPr>
            <c:extLst>
              <c:ext xmlns:c16="http://schemas.microsoft.com/office/drawing/2014/chart" uri="{C3380CC4-5D6E-409C-BE32-E72D297353CC}">
                <c16:uniqueId val="{0000000B-85CB-234B-91A7-1C94AEA285DF}"/>
              </c:ext>
            </c:extLst>
          </c:dPt>
          <c:dPt>
            <c:idx val="6"/>
            <c:bubble3D val="0"/>
            <c:spPr>
              <a:noFill/>
              <a:ln w="50800">
                <a:solidFill>
                  <a:schemeClr val="lt1"/>
                </a:solidFill>
              </a:ln>
              <a:effectLst/>
            </c:spPr>
            <c:extLst>
              <c:ext xmlns:c16="http://schemas.microsoft.com/office/drawing/2014/chart" uri="{C3380CC4-5D6E-409C-BE32-E72D297353CC}">
                <c16:uniqueId val="{0000000D-85CB-234B-91A7-1C94AEA285DF}"/>
              </c:ext>
            </c:extLst>
          </c:dPt>
          <c:dLbls>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mn-lt"/>
                      <a:ea typeface="+mn-ea"/>
                      <a:cs typeface="+mn-cs"/>
                    </a:defRPr>
                  </a:pPr>
                  <a:endParaRPr lang="en-US"/>
                </a:p>
              </c:txPr>
              <c:showLegendKey val="0"/>
              <c:showVal val="0"/>
              <c:showCatName val="1"/>
              <c:showSerName val="0"/>
              <c:showPercent val="0"/>
              <c:showBubbleSize val="0"/>
              <c:extLst>
                <c:ext xmlns:c16="http://schemas.microsoft.com/office/drawing/2014/chart" uri="{C3380CC4-5D6E-409C-BE32-E72D297353CC}">
                  <c16:uniqueId val="{00000001-85CB-234B-91A7-1C94AEA285DF}"/>
                </c:ext>
              </c:extLst>
            </c:dLbl>
            <c:dLbl>
              <c:idx val="1"/>
              <c:layout>
                <c:manualLayout>
                  <c:x val="-1.578503656659656E-2"/>
                  <c:y val="4.6153846153845586E-3"/>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5CB-234B-91A7-1C94AEA285DF}"/>
                </c:ext>
              </c:extLst>
            </c:dLbl>
            <c:dLbl>
              <c:idx val="2"/>
              <c:layout>
                <c:manualLayout>
                  <c:x val="-4.5100104475990881E-3"/>
                  <c:y val="-0.04"/>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5CB-234B-91A7-1C94AEA285DF}"/>
                </c:ext>
              </c:extLst>
            </c:dLbl>
            <c:dLbl>
              <c:idx val="3"/>
              <c:layout>
                <c:manualLayout>
                  <c:x val="9.0200208951980113E-3"/>
                  <c:y val="-3.8461538461538464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5CB-234B-91A7-1C94AEA285DF}"/>
                </c:ext>
              </c:extLst>
            </c:dLbl>
            <c:dLbl>
              <c:idx val="4"/>
              <c:layout>
                <c:manualLayout>
                  <c:x val="1.8040041790396023E-2"/>
                  <c:y val="-1.3846153846153847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5CB-234B-91A7-1C94AEA285DF}"/>
                </c:ext>
              </c:extLst>
            </c:dLbl>
            <c:dLbl>
              <c:idx val="5"/>
              <c:layout>
                <c:manualLayout>
                  <c:x val="4.5100104475990057E-3"/>
                  <c:y val="1.3846153846153847E-2"/>
                </c:manualLayout>
              </c:layout>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mn-lt"/>
                      <a:ea typeface="+mn-ea"/>
                      <a:cs typeface="+mn-cs"/>
                    </a:defRPr>
                  </a:pPr>
                  <a:endParaRPr lang="en-US"/>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5CB-234B-91A7-1C94AEA285DF}"/>
                </c:ext>
              </c:extLst>
            </c:dLbl>
            <c:dLbl>
              <c:idx val="6"/>
              <c:delete val="1"/>
              <c:extLst>
                <c:ext xmlns:c15="http://schemas.microsoft.com/office/drawing/2012/chart" uri="{CE6537A1-D6FC-4f65-9D91-7224C49458BB}"/>
                <c:ext xmlns:c16="http://schemas.microsoft.com/office/drawing/2014/chart" uri="{C3380CC4-5D6E-409C-BE32-E72D297353CC}">
                  <c16:uniqueId val="{0000000D-85CB-234B-91A7-1C94AEA285DF}"/>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0"/>
            <c:showBubbleSize val="0"/>
            <c:showLeaderLines val="0"/>
            <c:extLst>
              <c:ext xmlns:c15="http://schemas.microsoft.com/office/drawing/2012/chart" uri="{CE6537A1-D6FC-4f65-9D91-7224C49458BB}"/>
            </c:extLst>
          </c:dLbls>
          <c:cat>
            <c:strRef>
              <c:f>Speedometer!$C$5:$C$11</c:f>
              <c:strCache>
                <c:ptCount val="7"/>
                <c:pt idx="0">
                  <c:v>Highly Vulnerable</c:v>
                </c:pt>
                <c:pt idx="1">
                  <c:v>Weak Resilience</c:v>
                </c:pt>
                <c:pt idx="2">
                  <c:v>Basic Resilience</c:v>
                </c:pt>
                <c:pt idx="3">
                  <c:v>Good Resilience</c:v>
                </c:pt>
                <c:pt idx="4">
                  <c:v>High Resilience</c:v>
                </c:pt>
                <c:pt idx="5">
                  <c:v>Extreme Resilience</c:v>
                </c:pt>
                <c:pt idx="6">
                  <c:v>Omitted</c:v>
                </c:pt>
              </c:strCache>
            </c:strRef>
          </c:cat>
          <c:val>
            <c:numRef>
              <c:f>Speedometer!$D$5:$D$11</c:f>
              <c:numCache>
                <c:formatCode>General</c:formatCode>
                <c:ptCount val="7"/>
                <c:pt idx="0">
                  <c:v>0.15</c:v>
                </c:pt>
                <c:pt idx="1">
                  <c:v>0.8</c:v>
                </c:pt>
                <c:pt idx="2">
                  <c:v>1</c:v>
                </c:pt>
                <c:pt idx="3">
                  <c:v>1</c:v>
                </c:pt>
                <c:pt idx="4">
                  <c:v>1</c:v>
                </c:pt>
                <c:pt idx="5">
                  <c:v>0.15</c:v>
                </c:pt>
                <c:pt idx="6">
                  <c:v>4.05</c:v>
                </c:pt>
              </c:numCache>
            </c:numRef>
          </c:val>
          <c:extLst>
            <c:ext xmlns:c16="http://schemas.microsoft.com/office/drawing/2014/chart" uri="{C3380CC4-5D6E-409C-BE32-E72D297353CC}">
              <c16:uniqueId val="{0000000E-85CB-234B-91A7-1C94AEA285DF}"/>
            </c:ext>
          </c:extLst>
        </c:ser>
        <c:dLbls>
          <c:showLegendKey val="0"/>
          <c:showVal val="0"/>
          <c:showCatName val="0"/>
          <c:showSerName val="0"/>
          <c:showPercent val="0"/>
          <c:showBubbleSize val="0"/>
          <c:showLeaderLines val="0"/>
        </c:dLbls>
        <c:firstSliceAng val="270"/>
        <c:holeSize val="16"/>
      </c:doughnutChart>
      <c:pieChart>
        <c:varyColors val="1"/>
        <c:ser>
          <c:idx val="2"/>
          <c:order val="0"/>
          <c:tx>
            <c:v>Needle</c:v>
          </c:tx>
          <c:dPt>
            <c:idx val="0"/>
            <c:bubble3D val="0"/>
            <c:spPr>
              <a:noFill/>
              <a:ln w="19050">
                <a:solidFill>
                  <a:schemeClr val="lt1"/>
                </a:solidFill>
              </a:ln>
              <a:effectLst/>
            </c:spPr>
            <c:extLst>
              <c:ext xmlns:c16="http://schemas.microsoft.com/office/drawing/2014/chart" uri="{C3380CC4-5D6E-409C-BE32-E72D297353CC}">
                <c16:uniqueId val="{00000025-85CB-234B-91A7-1C94AEA285DF}"/>
              </c:ext>
            </c:extLst>
          </c:dPt>
          <c:dPt>
            <c:idx val="1"/>
            <c:bubble3D val="0"/>
            <c:spPr>
              <a:solidFill>
                <a:schemeClr val="tx1"/>
              </a:solidFill>
              <a:ln w="19050">
                <a:solidFill>
                  <a:schemeClr val="lt1"/>
                </a:solidFill>
              </a:ln>
              <a:effectLst/>
            </c:spPr>
            <c:extLst>
              <c:ext xmlns:c16="http://schemas.microsoft.com/office/drawing/2014/chart" uri="{C3380CC4-5D6E-409C-BE32-E72D297353CC}">
                <c16:uniqueId val="{00000027-85CB-234B-91A7-1C94AEA285DF}"/>
              </c:ext>
            </c:extLst>
          </c:dPt>
          <c:dPt>
            <c:idx val="2"/>
            <c:bubble3D val="0"/>
            <c:spPr>
              <a:noFill/>
              <a:ln w="19050">
                <a:solidFill>
                  <a:schemeClr val="lt1"/>
                </a:solidFill>
              </a:ln>
              <a:effectLst/>
            </c:spPr>
            <c:extLst>
              <c:ext xmlns:c16="http://schemas.microsoft.com/office/drawing/2014/chart" uri="{C3380CC4-5D6E-409C-BE32-E72D297353CC}">
                <c16:uniqueId val="{00000029-85CB-234B-91A7-1C94AEA285DF}"/>
              </c:ext>
            </c:extLst>
          </c:dPt>
          <c:cat>
            <c:strRef>
              <c:f>Speedometer!$I$4:$I$6</c:f>
              <c:strCache>
                <c:ptCount val="3"/>
                <c:pt idx="0">
                  <c:v>Resilience Score</c:v>
                </c:pt>
                <c:pt idx="1">
                  <c:v>Size of needle</c:v>
                </c:pt>
                <c:pt idx="2">
                  <c:v>Balance</c:v>
                </c:pt>
              </c:strCache>
            </c:strRef>
          </c:cat>
          <c:val>
            <c:numRef>
              <c:f>Speedometer!$J$4:$J$6</c:f>
              <c:numCache>
                <c:formatCode>General</c:formatCode>
                <c:ptCount val="3"/>
                <c:pt idx="0">
                  <c:v>0</c:v>
                </c:pt>
                <c:pt idx="1">
                  <c:v>0.09</c:v>
                </c:pt>
                <c:pt idx="2">
                  <c:v>0</c:v>
                </c:pt>
              </c:numCache>
            </c:numRef>
          </c:val>
          <c:extLst>
            <c:ext xmlns:c16="http://schemas.microsoft.com/office/drawing/2014/chart" uri="{C3380CC4-5D6E-409C-BE32-E72D297353CC}">
              <c16:uniqueId val="{0000002A-85CB-234B-91A7-1C94AEA285DF}"/>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a:t>Overall</a:t>
            </a:r>
            <a:r>
              <a:rPr lang="en-US" sz="1800" b="1" baseline="0"/>
              <a:t> Community Energy </a:t>
            </a:r>
          </a:p>
          <a:p>
            <a:pPr>
              <a:defRPr/>
            </a:pPr>
            <a:r>
              <a:rPr lang="en-US" sz="1800" b="1" baseline="0"/>
              <a:t>Resilience Score </a:t>
            </a:r>
            <a:endParaRPr lang="en-US" sz="1800" b="1"/>
          </a:p>
        </c:rich>
      </c:tx>
      <c:layout>
        <c:manualLayout>
          <c:xMode val="edge"/>
          <c:yMode val="edge"/>
          <c:x val="0.37596397730648895"/>
          <c:y val="5.0903119868637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9274038807705526"/>
          <c:y val="0.16699934059966642"/>
          <c:w val="0.63148479427549198"/>
          <c:h val="0.88471177944862156"/>
        </c:manualLayout>
      </c:layout>
      <c:doughnutChart>
        <c:varyColors val="1"/>
        <c:ser>
          <c:idx val="0"/>
          <c:order val="0"/>
          <c:tx>
            <c:v>Needle</c:v>
          </c:tx>
          <c:dPt>
            <c:idx val="0"/>
            <c:bubble3D val="0"/>
            <c:spPr>
              <a:noFill/>
              <a:ln w="19050">
                <a:solidFill>
                  <a:schemeClr val="lt1"/>
                </a:solidFill>
              </a:ln>
              <a:effectLst/>
            </c:spPr>
            <c:extLst>
              <c:ext xmlns:c16="http://schemas.microsoft.com/office/drawing/2014/chart" uri="{C3380CC4-5D6E-409C-BE32-E72D297353CC}">
                <c16:uniqueId val="{00000001-499F-A349-91AD-6D0C23D92462}"/>
              </c:ext>
            </c:extLst>
          </c:dPt>
          <c:dPt>
            <c:idx val="1"/>
            <c:bubble3D val="0"/>
            <c:spPr>
              <a:solidFill>
                <a:schemeClr val="tx1"/>
              </a:solidFill>
              <a:ln w="19050">
                <a:solidFill>
                  <a:schemeClr val="tx1"/>
                </a:solidFill>
              </a:ln>
              <a:effectLst/>
            </c:spPr>
            <c:extLst>
              <c:ext xmlns:c16="http://schemas.microsoft.com/office/drawing/2014/chart" uri="{C3380CC4-5D6E-409C-BE32-E72D297353CC}">
                <c16:uniqueId val="{00000003-499F-A349-91AD-6D0C23D92462}"/>
              </c:ext>
            </c:extLst>
          </c:dPt>
          <c:dPt>
            <c:idx val="2"/>
            <c:bubble3D val="0"/>
            <c:spPr>
              <a:noFill/>
              <a:ln w="19050">
                <a:solidFill>
                  <a:schemeClr val="lt1"/>
                </a:solidFill>
              </a:ln>
              <a:effectLst/>
            </c:spPr>
            <c:extLst>
              <c:ext xmlns:c16="http://schemas.microsoft.com/office/drawing/2014/chart" uri="{C3380CC4-5D6E-409C-BE32-E72D297353CC}">
                <c16:uniqueId val="{00000005-499F-A349-91AD-6D0C23D92462}"/>
              </c:ext>
            </c:extLst>
          </c:dPt>
          <c:cat>
            <c:strRef>
              <c:f>Speedometer!$C$5:$C$11</c:f>
              <c:strCache>
                <c:ptCount val="7"/>
                <c:pt idx="0">
                  <c:v>Highly Vulnerable</c:v>
                </c:pt>
                <c:pt idx="1">
                  <c:v>Weak Resilience</c:v>
                </c:pt>
                <c:pt idx="2">
                  <c:v>Basic Resilience</c:v>
                </c:pt>
                <c:pt idx="3">
                  <c:v>Good Resilience</c:v>
                </c:pt>
                <c:pt idx="4">
                  <c:v>High Resilience</c:v>
                </c:pt>
                <c:pt idx="5">
                  <c:v>Extreme Resilience</c:v>
                </c:pt>
                <c:pt idx="6">
                  <c:v>Omitted</c:v>
                </c:pt>
              </c:strCache>
            </c:strRef>
          </c:cat>
          <c:val>
            <c:numRef>
              <c:f>Speedometer!$J$4:$J$6</c:f>
              <c:numCache>
                <c:formatCode>General</c:formatCode>
                <c:ptCount val="3"/>
                <c:pt idx="0">
                  <c:v>0</c:v>
                </c:pt>
                <c:pt idx="1">
                  <c:v>0.09</c:v>
                </c:pt>
                <c:pt idx="2">
                  <c:v>0</c:v>
                </c:pt>
              </c:numCache>
            </c:numRef>
          </c:val>
          <c:extLst>
            <c:ext xmlns:c16="http://schemas.microsoft.com/office/drawing/2014/chart" uri="{C3380CC4-5D6E-409C-BE32-E72D297353CC}">
              <c16:uniqueId val="{00000006-499F-A349-91AD-6D0C23D92462}"/>
            </c:ext>
          </c:extLst>
        </c:ser>
        <c:ser>
          <c:idx val="1"/>
          <c:order val="1"/>
          <c:tx>
            <c:v>Scoring scale 2</c:v>
          </c:tx>
          <c:spPr>
            <a:ln w="0">
              <a:noFill/>
            </a:ln>
          </c:spPr>
          <c:dPt>
            <c:idx val="0"/>
            <c:bubble3D val="0"/>
            <c:spPr>
              <a:solidFill>
                <a:srgbClr val="FF0000"/>
              </a:solidFill>
              <a:ln w="3175">
                <a:solidFill>
                  <a:schemeClr val="tx1"/>
                </a:solidFill>
              </a:ln>
              <a:effectLst/>
            </c:spPr>
            <c:extLst>
              <c:ext xmlns:c16="http://schemas.microsoft.com/office/drawing/2014/chart" uri="{C3380CC4-5D6E-409C-BE32-E72D297353CC}">
                <c16:uniqueId val="{00000017-499F-A349-91AD-6D0C23D92462}"/>
              </c:ext>
            </c:extLst>
          </c:dPt>
          <c:dPt>
            <c:idx val="1"/>
            <c:bubble3D val="0"/>
            <c:spPr>
              <a:solidFill>
                <a:srgbClr val="FFFF00"/>
              </a:solidFill>
              <a:ln w="3175">
                <a:solidFill>
                  <a:schemeClr val="tx1"/>
                </a:solidFill>
              </a:ln>
              <a:effectLst/>
            </c:spPr>
            <c:extLst>
              <c:ext xmlns:c16="http://schemas.microsoft.com/office/drawing/2014/chart" uri="{C3380CC4-5D6E-409C-BE32-E72D297353CC}">
                <c16:uniqueId val="{00000018-499F-A349-91AD-6D0C23D92462}"/>
              </c:ext>
            </c:extLst>
          </c:dPt>
          <c:dPt>
            <c:idx val="2"/>
            <c:bubble3D val="0"/>
            <c:spPr>
              <a:solidFill>
                <a:srgbClr val="4E8F00">
                  <a:alpha val="24725"/>
                </a:srgbClr>
              </a:solidFill>
              <a:ln w="3175">
                <a:solidFill>
                  <a:schemeClr val="tx1"/>
                </a:solidFill>
              </a:ln>
              <a:effectLst/>
            </c:spPr>
            <c:extLst>
              <c:ext xmlns:c16="http://schemas.microsoft.com/office/drawing/2014/chart" uri="{C3380CC4-5D6E-409C-BE32-E72D297353CC}">
                <c16:uniqueId val="{0000001B-499F-A349-91AD-6D0C23D92462}"/>
              </c:ext>
            </c:extLst>
          </c:dPt>
          <c:dPt>
            <c:idx val="3"/>
            <c:bubble3D val="0"/>
            <c:spPr>
              <a:solidFill>
                <a:srgbClr val="4E8F00">
                  <a:alpha val="49814"/>
                </a:srgbClr>
              </a:solidFill>
              <a:ln w="3175">
                <a:solidFill>
                  <a:schemeClr val="tx1"/>
                </a:solidFill>
              </a:ln>
              <a:effectLst/>
            </c:spPr>
            <c:extLst>
              <c:ext xmlns:c16="http://schemas.microsoft.com/office/drawing/2014/chart" uri="{C3380CC4-5D6E-409C-BE32-E72D297353CC}">
                <c16:uniqueId val="{0000001C-499F-A349-91AD-6D0C23D92462}"/>
              </c:ext>
            </c:extLst>
          </c:dPt>
          <c:dPt>
            <c:idx val="4"/>
            <c:bubble3D val="0"/>
            <c:spPr>
              <a:solidFill>
                <a:srgbClr val="4E8F00">
                  <a:alpha val="74517"/>
                </a:srgbClr>
              </a:solidFill>
              <a:ln w="3175">
                <a:solidFill>
                  <a:schemeClr val="tx1"/>
                </a:solidFill>
              </a:ln>
              <a:effectLst/>
            </c:spPr>
            <c:extLst>
              <c:ext xmlns:c16="http://schemas.microsoft.com/office/drawing/2014/chart" uri="{C3380CC4-5D6E-409C-BE32-E72D297353CC}">
                <c16:uniqueId val="{0000001A-499F-A349-91AD-6D0C23D92462}"/>
              </c:ext>
            </c:extLst>
          </c:dPt>
          <c:dPt>
            <c:idx val="5"/>
            <c:bubble3D val="0"/>
            <c:spPr>
              <a:solidFill>
                <a:srgbClr val="4E8F00"/>
              </a:solidFill>
              <a:ln w="3175">
                <a:solidFill>
                  <a:schemeClr val="tx1"/>
                </a:solidFill>
              </a:ln>
              <a:effectLst/>
            </c:spPr>
            <c:extLst>
              <c:ext xmlns:c16="http://schemas.microsoft.com/office/drawing/2014/chart" uri="{C3380CC4-5D6E-409C-BE32-E72D297353CC}">
                <c16:uniqueId val="{00000019-499F-A349-91AD-6D0C23D92462}"/>
              </c:ext>
            </c:extLst>
          </c:dPt>
          <c:dPt>
            <c:idx val="6"/>
            <c:bubble3D val="0"/>
            <c:spPr>
              <a:noFill/>
              <a:ln w="0">
                <a:noFill/>
              </a:ln>
              <a:effectLst/>
            </c:spPr>
            <c:extLst>
              <c:ext xmlns:c16="http://schemas.microsoft.com/office/drawing/2014/chart" uri="{C3380CC4-5D6E-409C-BE32-E72D297353CC}">
                <c16:uniqueId val="{00000016-499F-A349-91AD-6D0C23D92462}"/>
              </c:ext>
            </c:extLst>
          </c:dPt>
          <c:dLbls>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mn-lt"/>
                      <a:ea typeface="+mn-ea"/>
                      <a:cs typeface="+mn-cs"/>
                    </a:defRPr>
                  </a:pPr>
                  <a:endParaRPr lang="en-US"/>
                </a:p>
              </c:txPr>
              <c:showLegendKey val="0"/>
              <c:showVal val="0"/>
              <c:showCatName val="1"/>
              <c:showSerName val="0"/>
              <c:showPercent val="0"/>
              <c:showBubbleSize val="0"/>
              <c:extLst>
                <c:ext xmlns:c16="http://schemas.microsoft.com/office/drawing/2014/chart" uri="{C3380CC4-5D6E-409C-BE32-E72D297353CC}">
                  <c16:uniqueId val="{00000017-499F-A349-91AD-6D0C23D92462}"/>
                </c:ext>
              </c:extLst>
            </c:dLbl>
            <c:dLbl>
              <c:idx val="5"/>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mn-lt"/>
                      <a:ea typeface="+mn-ea"/>
                      <a:cs typeface="+mn-cs"/>
                    </a:defRPr>
                  </a:pPr>
                  <a:endParaRPr lang="en-US"/>
                </a:p>
              </c:txPr>
              <c:showLegendKey val="0"/>
              <c:showVal val="0"/>
              <c:showCatName val="1"/>
              <c:showSerName val="0"/>
              <c:showPercent val="0"/>
              <c:showBubbleSize val="0"/>
              <c:extLst>
                <c:ext xmlns:c16="http://schemas.microsoft.com/office/drawing/2014/chart" uri="{C3380CC4-5D6E-409C-BE32-E72D297353CC}">
                  <c16:uniqueId val="{00000019-499F-A349-91AD-6D0C23D92462}"/>
                </c:ext>
              </c:extLst>
            </c:dLbl>
            <c:dLbl>
              <c:idx val="6"/>
              <c:delete val="1"/>
              <c:extLst>
                <c:ext xmlns:c15="http://schemas.microsoft.com/office/drawing/2012/chart" uri="{CE6537A1-D6FC-4f65-9D91-7224C49458BB}"/>
                <c:ext xmlns:c16="http://schemas.microsoft.com/office/drawing/2014/chart" uri="{C3380CC4-5D6E-409C-BE32-E72D297353CC}">
                  <c16:uniqueId val="{00000016-499F-A349-91AD-6D0C23D92462}"/>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0"/>
            <c:showBubbleSize val="0"/>
            <c:showLeaderLines val="0"/>
            <c:extLst>
              <c:ext xmlns:c15="http://schemas.microsoft.com/office/drawing/2012/chart" uri="{CE6537A1-D6FC-4f65-9D91-7224C49458BB}"/>
            </c:extLst>
          </c:dLbls>
          <c:cat>
            <c:strRef>
              <c:f>Speedometer!$C$5:$C$11</c:f>
              <c:strCache>
                <c:ptCount val="7"/>
                <c:pt idx="0">
                  <c:v>Highly Vulnerable</c:v>
                </c:pt>
                <c:pt idx="1">
                  <c:v>Weak Resilience</c:v>
                </c:pt>
                <c:pt idx="2">
                  <c:v>Basic Resilience</c:v>
                </c:pt>
                <c:pt idx="3">
                  <c:v>Good Resilience</c:v>
                </c:pt>
                <c:pt idx="4">
                  <c:v>High Resilience</c:v>
                </c:pt>
                <c:pt idx="5">
                  <c:v>Extreme Resilience</c:v>
                </c:pt>
                <c:pt idx="6">
                  <c:v>Omitted</c:v>
                </c:pt>
              </c:strCache>
            </c:strRef>
          </c:cat>
          <c:val>
            <c:numRef>
              <c:f>Speedometer!$D$5:$D$11</c:f>
              <c:numCache>
                <c:formatCode>General</c:formatCode>
                <c:ptCount val="7"/>
                <c:pt idx="0">
                  <c:v>0.15</c:v>
                </c:pt>
                <c:pt idx="1">
                  <c:v>0.8</c:v>
                </c:pt>
                <c:pt idx="2">
                  <c:v>1</c:v>
                </c:pt>
                <c:pt idx="3">
                  <c:v>1</c:v>
                </c:pt>
                <c:pt idx="4">
                  <c:v>1</c:v>
                </c:pt>
                <c:pt idx="5">
                  <c:v>0.15</c:v>
                </c:pt>
                <c:pt idx="6">
                  <c:v>4.05</c:v>
                </c:pt>
              </c:numCache>
            </c:numRef>
          </c:val>
          <c:extLst>
            <c:ext xmlns:c16="http://schemas.microsoft.com/office/drawing/2014/chart" uri="{C3380CC4-5D6E-409C-BE32-E72D297353CC}">
              <c16:uniqueId val="{00000015-499F-A349-91AD-6D0C23D92462}"/>
            </c:ext>
          </c:extLst>
        </c:ser>
        <c:dLbls>
          <c:showLegendKey val="0"/>
          <c:showVal val="0"/>
          <c:showCatName val="0"/>
          <c:showSerName val="0"/>
          <c:showPercent val="0"/>
          <c:showBubbleSize val="0"/>
          <c:showLeaderLines val="1"/>
        </c:dLbls>
        <c:firstSliceAng val="270"/>
        <c:holeSize val="5"/>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withinLinearReversed" id="25">
  <a:schemeClr val="accent5"/>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vmlDrawing4.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2</xdr:col>
      <xdr:colOff>371232</xdr:colOff>
      <xdr:row>37</xdr:row>
      <xdr:rowOff>39077</xdr:rowOff>
    </xdr:from>
    <xdr:to>
      <xdr:col>2</xdr:col>
      <xdr:colOff>732693</xdr:colOff>
      <xdr:row>38</xdr:row>
      <xdr:rowOff>195385</xdr:rowOff>
    </xdr:to>
    <xdr:pic>
      <xdr:nvPicPr>
        <xdr:cNvPr id="3" name="Graphic 2" descr="Printer with solid fill">
          <a:extLst>
            <a:ext uri="{FF2B5EF4-FFF2-40B4-BE49-F238E27FC236}">
              <a16:creationId xmlns:a16="http://schemas.microsoft.com/office/drawing/2014/main" id="{C67D88DC-C5F8-555A-4787-719FFF36306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406770" y="11146692"/>
          <a:ext cx="361461" cy="3614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25400</xdr:colOff>
      <xdr:row>4</xdr:row>
      <xdr:rowOff>12700</xdr:rowOff>
    </xdr:from>
    <xdr:to>
      <xdr:col>11</xdr:col>
      <xdr:colOff>1038</xdr:colOff>
      <xdr:row>48</xdr:row>
      <xdr:rowOff>203200</xdr:rowOff>
    </xdr:to>
    <xdr:graphicFrame macro="">
      <xdr:nvGraphicFramePr>
        <xdr:cNvPr id="2" name="Chart 1">
          <a:extLst>
            <a:ext uri="{FF2B5EF4-FFF2-40B4-BE49-F238E27FC236}">
              <a16:creationId xmlns:a16="http://schemas.microsoft.com/office/drawing/2014/main" id="{A53E141B-F327-7E40-BDBF-8686FE8B0F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738189</xdr:colOff>
      <xdr:row>13</xdr:row>
      <xdr:rowOff>174625</xdr:rowOff>
    </xdr:from>
    <xdr:to>
      <xdr:col>20</xdr:col>
      <xdr:colOff>857250</xdr:colOff>
      <xdr:row>45</xdr:row>
      <xdr:rowOff>59531</xdr:rowOff>
    </xdr:to>
    <xdr:graphicFrame macro="">
      <xdr:nvGraphicFramePr>
        <xdr:cNvPr id="5" name="Chart 4">
          <a:extLst>
            <a:ext uri="{FF2B5EF4-FFF2-40B4-BE49-F238E27FC236}">
              <a16:creationId xmlns:a16="http://schemas.microsoft.com/office/drawing/2014/main" id="{4BCCB9ED-084D-F440-AA56-7B1CECA8DB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5</xdr:col>
      <xdr:colOff>567531</xdr:colOff>
      <xdr:row>28</xdr:row>
      <xdr:rowOff>35717</xdr:rowOff>
    </xdr:from>
    <xdr:ext cx="1051719" cy="1775679"/>
    <xdr:sp macro="" textlink="'Raw Scores'!N35">
      <xdr:nvSpPr>
        <xdr:cNvPr id="6" name="TextBox 5">
          <a:extLst>
            <a:ext uri="{FF2B5EF4-FFF2-40B4-BE49-F238E27FC236}">
              <a16:creationId xmlns:a16="http://schemas.microsoft.com/office/drawing/2014/main" id="{E82CD7FE-F896-9167-08C0-B48CAC51A243}"/>
            </a:ext>
          </a:extLst>
        </xdr:cNvPr>
        <xdr:cNvSpPr txBox="1"/>
      </xdr:nvSpPr>
      <xdr:spPr>
        <a:xfrm>
          <a:off x="6600031" y="8258967"/>
          <a:ext cx="1051719" cy="17756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41B7824E-EA3C-8A49-AF66-C85F5B5CE329}" type="TxLink">
            <a:rPr lang="en-US" sz="3600" b="1" i="0" u="none" strike="noStrike">
              <a:solidFill>
                <a:srgbClr val="000000"/>
              </a:solidFill>
              <a:latin typeface="Verdana" panose="020B0604030504040204" pitchFamily="34" charset="0"/>
              <a:ea typeface="Verdana" panose="020B0604030504040204" pitchFamily="34" charset="0"/>
              <a:cs typeface="Verdana" panose="020B0604030504040204" pitchFamily="34" charset="0"/>
            </a:rPr>
            <a:pPr/>
            <a:t>#DIV/0!</a:t>
          </a:fld>
          <a:endParaRPr lang="en-US" sz="36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editAs="oneCell">
    <xdr:from>
      <xdr:col>3</xdr:col>
      <xdr:colOff>555625</xdr:colOff>
      <xdr:row>41</xdr:row>
      <xdr:rowOff>15875</xdr:rowOff>
    </xdr:from>
    <xdr:to>
      <xdr:col>9</xdr:col>
      <xdr:colOff>174625</xdr:colOff>
      <xdr:row>46</xdr:row>
      <xdr:rowOff>938655</xdr:rowOff>
    </xdr:to>
    <xdr:pic>
      <xdr:nvPicPr>
        <xdr:cNvPr id="8" name="Picture 7">
          <a:extLst>
            <a:ext uri="{FF2B5EF4-FFF2-40B4-BE49-F238E27FC236}">
              <a16:creationId xmlns:a16="http://schemas.microsoft.com/office/drawing/2014/main" id="{067E00C4-DE99-442A-1D8F-64B00B57129E}"/>
            </a:ext>
          </a:extLst>
        </xdr:cNvPr>
        <xdr:cNvPicPr>
          <a:picLocks noChangeAspect="1"/>
        </xdr:cNvPicPr>
      </xdr:nvPicPr>
      <xdr:blipFill>
        <a:blip xmlns:r="http://schemas.openxmlformats.org/officeDocument/2006/relationships" r:embed="rId3"/>
        <a:stretch>
          <a:fillRect/>
        </a:stretch>
      </xdr:blipFill>
      <xdr:spPr>
        <a:xfrm>
          <a:off x="4175125" y="10874375"/>
          <a:ext cx="6858000" cy="1954655"/>
        </a:xfrm>
        <a:prstGeom prst="rect">
          <a:avLst/>
        </a:prstGeom>
      </xdr:spPr>
    </xdr:pic>
    <xdr:clientData/>
  </xdr:twoCellAnchor>
  <xdr:twoCellAnchor>
    <xdr:from>
      <xdr:col>12</xdr:col>
      <xdr:colOff>0</xdr:colOff>
      <xdr:row>49</xdr:row>
      <xdr:rowOff>127000</xdr:rowOff>
    </xdr:from>
    <xdr:to>
      <xdr:col>20</xdr:col>
      <xdr:colOff>873125</xdr:colOff>
      <xdr:row>86</xdr:row>
      <xdr:rowOff>38100</xdr:rowOff>
    </xdr:to>
    <xdr:graphicFrame macro="">
      <xdr:nvGraphicFramePr>
        <xdr:cNvPr id="9" name="Chart 8">
          <a:extLst>
            <a:ext uri="{FF2B5EF4-FFF2-40B4-BE49-F238E27FC236}">
              <a16:creationId xmlns:a16="http://schemas.microsoft.com/office/drawing/2014/main" id="{DA896A6A-618B-D448-9026-46B37EE29D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25400</xdr:colOff>
      <xdr:row>5</xdr:row>
      <xdr:rowOff>114300</xdr:rowOff>
    </xdr:from>
    <xdr:to>
      <xdr:col>9</xdr:col>
      <xdr:colOff>2019015</xdr:colOff>
      <xdr:row>15</xdr:row>
      <xdr:rowOff>342900</xdr:rowOff>
    </xdr:to>
    <xdr:pic>
      <xdr:nvPicPr>
        <xdr:cNvPr id="4" name="Picture 3">
          <a:extLst>
            <a:ext uri="{FF2B5EF4-FFF2-40B4-BE49-F238E27FC236}">
              <a16:creationId xmlns:a16="http://schemas.microsoft.com/office/drawing/2014/main" id="{5385956C-E74E-9E9E-2BD7-7556AF0EED99}"/>
            </a:ext>
          </a:extLst>
        </xdr:cNvPr>
        <xdr:cNvPicPr>
          <a:picLocks noChangeAspect="1"/>
        </xdr:cNvPicPr>
      </xdr:nvPicPr>
      <xdr:blipFill>
        <a:blip xmlns:r="http://schemas.openxmlformats.org/officeDocument/2006/relationships" r:embed="rId1"/>
        <a:stretch>
          <a:fillRect/>
        </a:stretch>
      </xdr:blipFill>
      <xdr:spPr>
        <a:xfrm>
          <a:off x="10858500" y="3098800"/>
          <a:ext cx="4800315" cy="2946400"/>
        </a:xfrm>
        <a:prstGeom prst="rect">
          <a:avLst/>
        </a:prstGeom>
      </xdr:spPr>
    </xdr:pic>
    <xdr:clientData/>
  </xdr:twoCellAnchor>
  <xdr:twoCellAnchor editAs="oneCell">
    <xdr:from>
      <xdr:col>1</xdr:col>
      <xdr:colOff>191464</xdr:colOff>
      <xdr:row>30</xdr:row>
      <xdr:rowOff>25400</xdr:rowOff>
    </xdr:from>
    <xdr:to>
      <xdr:col>3</xdr:col>
      <xdr:colOff>1523999</xdr:colOff>
      <xdr:row>37</xdr:row>
      <xdr:rowOff>0</xdr:rowOff>
    </xdr:to>
    <xdr:pic>
      <xdr:nvPicPr>
        <xdr:cNvPr id="9" name="Picture 8">
          <a:extLst>
            <a:ext uri="{FF2B5EF4-FFF2-40B4-BE49-F238E27FC236}">
              <a16:creationId xmlns:a16="http://schemas.microsoft.com/office/drawing/2014/main" id="{A182952B-F814-62DC-7D1A-81D46294263F}"/>
            </a:ext>
          </a:extLst>
        </xdr:cNvPr>
        <xdr:cNvPicPr>
          <a:picLocks noChangeAspect="1"/>
        </xdr:cNvPicPr>
      </xdr:nvPicPr>
      <xdr:blipFill>
        <a:blip xmlns:r="http://schemas.openxmlformats.org/officeDocument/2006/relationships" r:embed="rId2"/>
        <a:stretch>
          <a:fillRect/>
        </a:stretch>
      </xdr:blipFill>
      <xdr:spPr>
        <a:xfrm>
          <a:off x="521664" y="9613900"/>
          <a:ext cx="4380535" cy="3721100"/>
        </a:xfrm>
        <a:prstGeom prst="rect">
          <a:avLst/>
        </a:prstGeom>
      </xdr:spPr>
    </xdr:pic>
    <xdr:clientData/>
  </xdr:twoCellAnchor>
  <xdr:oneCellAnchor>
    <xdr:from>
      <xdr:col>5</xdr:col>
      <xdr:colOff>2247899</xdr:colOff>
      <xdr:row>14</xdr:row>
      <xdr:rowOff>25400</xdr:rowOff>
    </xdr:from>
    <xdr:ext cx="2222501" cy="655949"/>
    <xdr:sp macro="" textlink="">
      <xdr:nvSpPr>
        <xdr:cNvPr id="10" name="TextBox 9">
          <a:extLst>
            <a:ext uri="{FF2B5EF4-FFF2-40B4-BE49-F238E27FC236}">
              <a16:creationId xmlns:a16="http://schemas.microsoft.com/office/drawing/2014/main" id="{F6F9E151-1C2E-A0B1-9830-C8256CF966CE}"/>
            </a:ext>
          </a:extLst>
        </xdr:cNvPr>
        <xdr:cNvSpPr txBox="1"/>
      </xdr:nvSpPr>
      <xdr:spPr>
        <a:xfrm>
          <a:off x="7658099" y="5435600"/>
          <a:ext cx="2222501" cy="6559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US" sz="1200" b="1"/>
            <a:t>Click on</a:t>
          </a:r>
          <a:r>
            <a:rPr lang="en-US" sz="1200" b="1" baseline="0"/>
            <a:t> Microsoft Word icon above to open the Vulnerability Analysis guidance.</a:t>
          </a:r>
          <a:endParaRPr lang="en-US" sz="1200" b="1"/>
        </a:p>
      </xdr:txBody>
    </xdr:sp>
    <xdr:clientData/>
  </xdr:oneCellAnchor>
  <mc:AlternateContent xmlns:mc="http://schemas.openxmlformats.org/markup-compatibility/2006">
    <mc:Choice xmlns:a14="http://schemas.microsoft.com/office/drawing/2010/main" Requires="a14">
      <xdr:twoCellAnchor editAs="oneCell">
        <xdr:from>
          <xdr:col>5</xdr:col>
          <xdr:colOff>2832100</xdr:colOff>
          <xdr:row>11</xdr:row>
          <xdr:rowOff>88900</xdr:rowOff>
        </xdr:from>
        <xdr:to>
          <xdr:col>6</xdr:col>
          <xdr:colOff>1117600</xdr:colOff>
          <xdr:row>14</xdr:row>
          <xdr:rowOff>0</xdr:rowOff>
        </xdr:to>
        <xdr:sp macro="" textlink="">
          <xdr:nvSpPr>
            <xdr:cNvPr id="21509" name="Object 5" hidden="1">
              <a:extLst>
                <a:ext uri="{63B3BB69-23CF-44E3-9099-C40C66FF867C}">
                  <a14:compatExt spid="_x0000_s21509"/>
                </a:ext>
                <a:ext uri="{FF2B5EF4-FFF2-40B4-BE49-F238E27FC236}">
                  <a16:creationId xmlns:a16="http://schemas.microsoft.com/office/drawing/2014/main" id="{00000000-0008-0000-0700-0000055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13</xdr:col>
      <xdr:colOff>63500</xdr:colOff>
      <xdr:row>79</xdr:row>
      <xdr:rowOff>127000</xdr:rowOff>
    </xdr:from>
    <xdr:to>
      <xdr:col>15</xdr:col>
      <xdr:colOff>1295400</xdr:colOff>
      <xdr:row>97</xdr:row>
      <xdr:rowOff>0</xdr:rowOff>
    </xdr:to>
    <xdr:graphicFrame macro="">
      <xdr:nvGraphicFramePr>
        <xdr:cNvPr id="17" name="Chart 16">
          <a:extLst>
            <a:ext uri="{FF2B5EF4-FFF2-40B4-BE49-F238E27FC236}">
              <a16:creationId xmlns:a16="http://schemas.microsoft.com/office/drawing/2014/main" id="{B93691D3-ABF2-991C-E2B5-2A01B8130A7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25400</xdr:colOff>
      <xdr:row>41</xdr:row>
      <xdr:rowOff>12700</xdr:rowOff>
    </xdr:from>
    <xdr:to>
      <xdr:col>8</xdr:col>
      <xdr:colOff>127000</xdr:colOff>
      <xdr:row>74</xdr:row>
      <xdr:rowOff>139700</xdr:rowOff>
    </xdr:to>
    <xdr:graphicFrame macro="">
      <xdr:nvGraphicFramePr>
        <xdr:cNvPr id="20" name="Chart 19">
          <a:extLst>
            <a:ext uri="{FF2B5EF4-FFF2-40B4-BE49-F238E27FC236}">
              <a16:creationId xmlns:a16="http://schemas.microsoft.com/office/drawing/2014/main" id="{B09E3D3A-9733-4725-C7BA-6E7E19AF9D2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19</xdr:col>
      <xdr:colOff>571500</xdr:colOff>
      <xdr:row>13</xdr:row>
      <xdr:rowOff>127000</xdr:rowOff>
    </xdr:from>
    <xdr:to>
      <xdr:col>30</xdr:col>
      <xdr:colOff>723900</xdr:colOff>
      <xdr:row>49</xdr:row>
      <xdr:rowOff>127000</xdr:rowOff>
    </xdr:to>
    <xdr:graphicFrame macro="">
      <xdr:nvGraphicFramePr>
        <xdr:cNvPr id="5" name="Chart 4">
          <a:extLst>
            <a:ext uri="{FF2B5EF4-FFF2-40B4-BE49-F238E27FC236}">
              <a16:creationId xmlns:a16="http://schemas.microsoft.com/office/drawing/2014/main" id="{97E45BD5-36FF-3F7C-881B-D29FA40C7F7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31</xdr:col>
      <xdr:colOff>228600</xdr:colOff>
      <xdr:row>6</xdr:row>
      <xdr:rowOff>38100</xdr:rowOff>
    </xdr:from>
    <xdr:to>
      <xdr:col>45</xdr:col>
      <xdr:colOff>254000</xdr:colOff>
      <xdr:row>48</xdr:row>
      <xdr:rowOff>76200</xdr:rowOff>
    </xdr:to>
    <xdr:graphicFrame macro="">
      <xdr:nvGraphicFramePr>
        <xdr:cNvPr id="6" name="Chart 5">
          <a:extLst>
            <a:ext uri="{FF2B5EF4-FFF2-40B4-BE49-F238E27FC236}">
              <a16:creationId xmlns:a16="http://schemas.microsoft.com/office/drawing/2014/main" id="{22A1C003-DF0A-D743-89AF-C3121E9D54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12699</xdr:colOff>
      <xdr:row>13</xdr:row>
      <xdr:rowOff>12700</xdr:rowOff>
    </xdr:from>
    <xdr:to>
      <xdr:col>19</xdr:col>
      <xdr:colOff>132978</xdr:colOff>
      <xdr:row>51</xdr:row>
      <xdr:rowOff>25400</xdr:rowOff>
    </xdr:to>
    <xdr:graphicFrame macro="">
      <xdr:nvGraphicFramePr>
        <xdr:cNvPr id="10" name="Chart 9">
          <a:extLst>
            <a:ext uri="{FF2B5EF4-FFF2-40B4-BE49-F238E27FC236}">
              <a16:creationId xmlns:a16="http://schemas.microsoft.com/office/drawing/2014/main" id="{577BB95B-2A00-A04A-88BD-F534FC0654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393700</xdr:colOff>
      <xdr:row>52</xdr:row>
      <xdr:rowOff>12700</xdr:rowOff>
    </xdr:from>
    <xdr:to>
      <xdr:col>9</xdr:col>
      <xdr:colOff>571500</xdr:colOff>
      <xdr:row>55</xdr:row>
      <xdr:rowOff>12700</xdr:rowOff>
    </xdr:to>
    <xdr:sp macro="" textlink="">
      <xdr:nvSpPr>
        <xdr:cNvPr id="11" name="Rounded Rectangle 10">
          <a:extLst>
            <a:ext uri="{FF2B5EF4-FFF2-40B4-BE49-F238E27FC236}">
              <a16:creationId xmlns:a16="http://schemas.microsoft.com/office/drawing/2014/main" id="{F385981F-4624-D89E-EF4C-3A262E97BF2D}"/>
            </a:ext>
          </a:extLst>
        </xdr:cNvPr>
        <xdr:cNvSpPr/>
      </xdr:nvSpPr>
      <xdr:spPr>
        <a:xfrm>
          <a:off x="7670800" y="10579100"/>
          <a:ext cx="1371600" cy="609600"/>
        </a:xfrm>
        <a:prstGeom prst="roundRect">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b="1">
              <a:latin typeface="Verdana" panose="020B0604030504040204" pitchFamily="34" charset="0"/>
              <a:ea typeface="Verdana" panose="020B0604030504040204" pitchFamily="34" charset="0"/>
              <a:cs typeface="Verdana" panose="020B0604030504040204" pitchFamily="34" charset="0"/>
            </a:rPr>
            <a:t>Highly</a:t>
          </a:r>
          <a:r>
            <a:rPr lang="en-US" sz="1400" b="1" baseline="0">
              <a:latin typeface="Verdana" panose="020B0604030504040204" pitchFamily="34" charset="0"/>
              <a:ea typeface="Verdana" panose="020B0604030504040204" pitchFamily="34" charset="0"/>
              <a:cs typeface="Verdana" panose="020B0604030504040204" pitchFamily="34" charset="0"/>
            </a:rPr>
            <a:t> Vulnerable</a:t>
          </a:r>
        </a:p>
        <a:p>
          <a:pPr algn="l"/>
          <a:endParaRPr lang="en-US" sz="14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393700</xdr:colOff>
      <xdr:row>55</xdr:row>
      <xdr:rowOff>203200</xdr:rowOff>
    </xdr:from>
    <xdr:to>
      <xdr:col>9</xdr:col>
      <xdr:colOff>571500</xdr:colOff>
      <xdr:row>58</xdr:row>
      <xdr:rowOff>203200</xdr:rowOff>
    </xdr:to>
    <xdr:sp macro="" textlink="">
      <xdr:nvSpPr>
        <xdr:cNvPr id="12" name="Rounded Rectangle 11">
          <a:extLst>
            <a:ext uri="{FF2B5EF4-FFF2-40B4-BE49-F238E27FC236}">
              <a16:creationId xmlns:a16="http://schemas.microsoft.com/office/drawing/2014/main" id="{1DEC0244-8528-2B4F-AB8B-D8192300BC74}"/>
            </a:ext>
          </a:extLst>
        </xdr:cNvPr>
        <xdr:cNvSpPr/>
      </xdr:nvSpPr>
      <xdr:spPr>
        <a:xfrm>
          <a:off x="7670800" y="11531600"/>
          <a:ext cx="1371600" cy="83820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b="1">
              <a:solidFill>
                <a:schemeClr val="tx1"/>
              </a:solidFill>
              <a:latin typeface="Verdana" panose="020B0604030504040204" pitchFamily="34" charset="0"/>
              <a:ea typeface="Verdana" panose="020B0604030504040204" pitchFamily="34" charset="0"/>
              <a:cs typeface="Verdana" panose="020B0604030504040204" pitchFamily="34" charset="0"/>
            </a:rPr>
            <a:t>Weak</a:t>
          </a:r>
          <a:r>
            <a:rPr lang="en-US" sz="1400" b="1" baseline="0">
              <a:solidFill>
                <a:schemeClr val="tx1"/>
              </a:solidFill>
              <a:latin typeface="Verdana" panose="020B0604030504040204" pitchFamily="34" charset="0"/>
              <a:ea typeface="Verdana" panose="020B0604030504040204" pitchFamily="34" charset="0"/>
              <a:cs typeface="Verdana" panose="020B0604030504040204" pitchFamily="34" charset="0"/>
            </a:rPr>
            <a:t> Resilience</a:t>
          </a:r>
        </a:p>
        <a:p>
          <a:pPr algn="l"/>
          <a:endParaRPr lang="en-US" sz="1400" b="1">
            <a:solidFill>
              <a:schemeClr val="tx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406400</xdr:colOff>
      <xdr:row>59</xdr:row>
      <xdr:rowOff>139700</xdr:rowOff>
    </xdr:from>
    <xdr:to>
      <xdr:col>9</xdr:col>
      <xdr:colOff>584200</xdr:colOff>
      <xdr:row>62</xdr:row>
      <xdr:rowOff>88900</xdr:rowOff>
    </xdr:to>
    <xdr:sp macro="" textlink="">
      <xdr:nvSpPr>
        <xdr:cNvPr id="13" name="Rounded Rectangle 12">
          <a:extLst>
            <a:ext uri="{FF2B5EF4-FFF2-40B4-BE49-F238E27FC236}">
              <a16:creationId xmlns:a16="http://schemas.microsoft.com/office/drawing/2014/main" id="{26246ED4-4ECF-404F-90F3-F0EE61D025AD}"/>
            </a:ext>
          </a:extLst>
        </xdr:cNvPr>
        <xdr:cNvSpPr/>
      </xdr:nvSpPr>
      <xdr:spPr>
        <a:xfrm>
          <a:off x="7683500" y="12585700"/>
          <a:ext cx="1371600" cy="787400"/>
        </a:xfrm>
        <a:prstGeom prst="roundRect">
          <a:avLst/>
        </a:prstGeom>
        <a:solidFill>
          <a:srgbClr val="00B050">
            <a:alpha val="35000"/>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b="1">
              <a:solidFill>
                <a:schemeClr val="tx1"/>
              </a:solidFill>
              <a:latin typeface="Verdana" panose="020B0604030504040204" pitchFamily="34" charset="0"/>
              <a:ea typeface="Verdana" panose="020B0604030504040204" pitchFamily="34" charset="0"/>
              <a:cs typeface="Verdana" panose="020B0604030504040204" pitchFamily="34" charset="0"/>
            </a:rPr>
            <a:t>Basic Resilience</a:t>
          </a:r>
          <a:endParaRPr lang="en-US" sz="1400" b="1" baseline="0">
            <a:solidFill>
              <a:schemeClr val="tx1"/>
            </a:solidFill>
            <a:latin typeface="Verdana" panose="020B0604030504040204" pitchFamily="34" charset="0"/>
            <a:ea typeface="Verdana" panose="020B0604030504040204" pitchFamily="34" charset="0"/>
            <a:cs typeface="Verdana" panose="020B0604030504040204" pitchFamily="34" charset="0"/>
          </a:endParaRPr>
        </a:p>
        <a:p>
          <a:pPr algn="l"/>
          <a:endParaRPr lang="en-US" sz="1400" b="1">
            <a:solidFill>
              <a:schemeClr val="tx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14</xdr:col>
      <xdr:colOff>0</xdr:colOff>
      <xdr:row>52</xdr:row>
      <xdr:rowOff>0</xdr:rowOff>
    </xdr:from>
    <xdr:to>
      <xdr:col>15</xdr:col>
      <xdr:colOff>546100</xdr:colOff>
      <xdr:row>55</xdr:row>
      <xdr:rowOff>0</xdr:rowOff>
    </xdr:to>
    <xdr:sp macro="" textlink="">
      <xdr:nvSpPr>
        <xdr:cNvPr id="14" name="Rounded Rectangle 13">
          <a:extLst>
            <a:ext uri="{FF2B5EF4-FFF2-40B4-BE49-F238E27FC236}">
              <a16:creationId xmlns:a16="http://schemas.microsoft.com/office/drawing/2014/main" id="{4DCD424F-5DAD-AC48-A714-0979E0ADA36B}"/>
            </a:ext>
          </a:extLst>
        </xdr:cNvPr>
        <xdr:cNvSpPr/>
      </xdr:nvSpPr>
      <xdr:spPr>
        <a:xfrm>
          <a:off x="12598400" y="10566400"/>
          <a:ext cx="1371600" cy="762000"/>
        </a:xfrm>
        <a:prstGeom prst="roundRect">
          <a:avLst/>
        </a:prstGeom>
        <a:solidFill>
          <a:srgbClr val="92D050">
            <a:alpha val="54079"/>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b="1">
              <a:solidFill>
                <a:schemeClr val="tx1"/>
              </a:solidFill>
              <a:latin typeface="Verdana" panose="020B0604030504040204" pitchFamily="34" charset="0"/>
              <a:ea typeface="Verdana" panose="020B0604030504040204" pitchFamily="34" charset="0"/>
              <a:cs typeface="Verdana" panose="020B0604030504040204" pitchFamily="34" charset="0"/>
            </a:rPr>
            <a:t>Good Resilience</a:t>
          </a:r>
          <a:endParaRPr lang="en-US" sz="1400" b="1" baseline="0">
            <a:solidFill>
              <a:schemeClr val="tx1"/>
            </a:solidFill>
            <a:latin typeface="Verdana" panose="020B0604030504040204" pitchFamily="34" charset="0"/>
            <a:ea typeface="Verdana" panose="020B0604030504040204" pitchFamily="34" charset="0"/>
            <a:cs typeface="Verdana" panose="020B0604030504040204" pitchFamily="34" charset="0"/>
          </a:endParaRPr>
        </a:p>
        <a:p>
          <a:pPr algn="l"/>
          <a:endParaRPr lang="en-US" sz="1400" b="1">
            <a:solidFill>
              <a:schemeClr val="tx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14</xdr:col>
      <xdr:colOff>0</xdr:colOff>
      <xdr:row>55</xdr:row>
      <xdr:rowOff>190500</xdr:rowOff>
    </xdr:from>
    <xdr:to>
      <xdr:col>15</xdr:col>
      <xdr:colOff>546100</xdr:colOff>
      <xdr:row>58</xdr:row>
      <xdr:rowOff>190500</xdr:rowOff>
    </xdr:to>
    <xdr:sp macro="" textlink="">
      <xdr:nvSpPr>
        <xdr:cNvPr id="15" name="Rounded Rectangle 14">
          <a:extLst>
            <a:ext uri="{FF2B5EF4-FFF2-40B4-BE49-F238E27FC236}">
              <a16:creationId xmlns:a16="http://schemas.microsoft.com/office/drawing/2014/main" id="{92E1B656-6ECA-704F-B567-82C4EC7939D6}"/>
            </a:ext>
          </a:extLst>
        </xdr:cNvPr>
        <xdr:cNvSpPr/>
      </xdr:nvSpPr>
      <xdr:spPr>
        <a:xfrm>
          <a:off x="12598400" y="11518900"/>
          <a:ext cx="1371600" cy="838200"/>
        </a:xfrm>
        <a:prstGeom prst="roundRect">
          <a:avLst/>
        </a:prstGeom>
        <a:solidFill>
          <a:srgbClr val="4E8F00">
            <a:alpha val="55282"/>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b="1">
              <a:solidFill>
                <a:schemeClr val="tx1"/>
              </a:solidFill>
              <a:latin typeface="Verdana" panose="020B0604030504040204" pitchFamily="34" charset="0"/>
              <a:ea typeface="Verdana" panose="020B0604030504040204" pitchFamily="34" charset="0"/>
              <a:cs typeface="Verdana" panose="020B0604030504040204" pitchFamily="34" charset="0"/>
            </a:rPr>
            <a:t>High Resilience</a:t>
          </a:r>
          <a:endParaRPr lang="en-US" sz="1400" b="1" baseline="0">
            <a:solidFill>
              <a:schemeClr val="tx1"/>
            </a:solidFill>
            <a:latin typeface="Verdana" panose="020B0604030504040204" pitchFamily="34" charset="0"/>
            <a:ea typeface="Verdana" panose="020B0604030504040204" pitchFamily="34" charset="0"/>
            <a:cs typeface="Verdana" panose="020B0604030504040204" pitchFamily="34" charset="0"/>
          </a:endParaRPr>
        </a:p>
        <a:p>
          <a:pPr algn="l"/>
          <a:endParaRPr lang="en-US" sz="1400" b="1">
            <a:solidFill>
              <a:schemeClr val="tx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14</xdr:col>
      <xdr:colOff>12700</xdr:colOff>
      <xdr:row>59</xdr:row>
      <xdr:rowOff>127000</xdr:rowOff>
    </xdr:from>
    <xdr:to>
      <xdr:col>15</xdr:col>
      <xdr:colOff>558800</xdr:colOff>
      <xdr:row>62</xdr:row>
      <xdr:rowOff>76200</xdr:rowOff>
    </xdr:to>
    <xdr:sp macro="" textlink="">
      <xdr:nvSpPr>
        <xdr:cNvPr id="16" name="Rounded Rectangle 15">
          <a:extLst>
            <a:ext uri="{FF2B5EF4-FFF2-40B4-BE49-F238E27FC236}">
              <a16:creationId xmlns:a16="http://schemas.microsoft.com/office/drawing/2014/main" id="{CC78A957-2E9A-3649-A183-C24123420705}"/>
            </a:ext>
          </a:extLst>
        </xdr:cNvPr>
        <xdr:cNvSpPr/>
      </xdr:nvSpPr>
      <xdr:spPr>
        <a:xfrm>
          <a:off x="12611100" y="12573000"/>
          <a:ext cx="1371600" cy="787400"/>
        </a:xfrm>
        <a:prstGeom prst="roundRect">
          <a:avLst/>
        </a:prstGeom>
        <a:solidFill>
          <a:srgbClr val="4E8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b="1">
              <a:solidFill>
                <a:schemeClr val="bg1"/>
              </a:solidFill>
              <a:latin typeface="Verdana" panose="020B0604030504040204" pitchFamily="34" charset="0"/>
              <a:ea typeface="Verdana" panose="020B0604030504040204" pitchFamily="34" charset="0"/>
              <a:cs typeface="Verdana" panose="020B0604030504040204" pitchFamily="34" charset="0"/>
            </a:rPr>
            <a:t>Extreme Resilience</a:t>
          </a:r>
          <a:endParaRPr lang="en-US" sz="1400" b="1" baseline="0">
            <a:solidFill>
              <a:schemeClr val="bg1"/>
            </a:solidFill>
            <a:latin typeface="Verdana" panose="020B0604030504040204" pitchFamily="34" charset="0"/>
            <a:ea typeface="Verdana" panose="020B0604030504040204" pitchFamily="34" charset="0"/>
            <a:cs typeface="Verdana" panose="020B0604030504040204" pitchFamily="34" charset="0"/>
          </a:endParaRPr>
        </a:p>
        <a:p>
          <a:pPr algn="l"/>
          <a:endParaRPr lang="en-US" sz="1400" b="1">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3" Type="http://schemas.openxmlformats.org/officeDocument/2006/relationships/package" Target="../embeddings/Microsoft_Word_Document.docx"/><Relationship Id="rId2" Type="http://schemas.openxmlformats.org/officeDocument/2006/relationships/vmlDrawing" Target="../drawings/vmlDrawing4.vml"/><Relationship Id="rId1" Type="http://schemas.openxmlformats.org/officeDocument/2006/relationships/drawing" Target="../drawings/drawing3.xml"/><Relationship Id="rId4" Type="http://schemas.openxmlformats.org/officeDocument/2006/relationships/image" Target="../media/image4.emf"/></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8A2AC-6F60-BC4A-B3ED-36FCDB54785C}">
  <sheetPr>
    <tabColor rgb="FFFFFF00"/>
    <pageSetUpPr fitToPage="1"/>
  </sheetPr>
  <dimension ref="B1:K45"/>
  <sheetViews>
    <sheetView showGridLines="0" showRowColHeaders="0" topLeftCell="A2" zoomScale="130" zoomScaleNormal="130" workbookViewId="0">
      <selection activeCell="K45" sqref="K45"/>
    </sheetView>
  </sheetViews>
  <sheetFormatPr baseColWidth="10" defaultRowHeight="16" x14ac:dyDescent="0.2"/>
  <cols>
    <col min="1" max="1" width="2.6640625" customWidth="1"/>
    <col min="2" max="2" width="10.83203125" customWidth="1"/>
    <col min="9" max="10" width="3.33203125" customWidth="1"/>
    <col min="11" max="11" width="31.33203125" customWidth="1"/>
  </cols>
  <sheetData>
    <row r="1" spans="2:11" s="155" customFormat="1" ht="95" customHeight="1" x14ac:dyDescent="0.4">
      <c r="B1" s="263" t="s">
        <v>219</v>
      </c>
      <c r="C1" s="263"/>
      <c r="D1" s="263"/>
      <c r="E1" s="263"/>
      <c r="F1" s="263"/>
      <c r="G1" s="263"/>
      <c r="H1" s="263"/>
      <c r="I1" s="263"/>
      <c r="J1" s="263"/>
      <c r="K1" s="263"/>
    </row>
    <row r="2" spans="2:11" ht="17" thickBot="1" x14ac:dyDescent="0.25"/>
    <row r="3" spans="2:11" ht="17" hidden="1" thickBot="1" x14ac:dyDescent="0.25"/>
    <row r="4" spans="2:11" s="1" customFormat="1" ht="134" customHeight="1" thickTop="1" thickBot="1" x14ac:dyDescent="0.25">
      <c r="B4" s="267" t="s">
        <v>313</v>
      </c>
      <c r="C4" s="267"/>
      <c r="D4" s="267"/>
      <c r="E4" s="267"/>
      <c r="F4" s="267"/>
      <c r="G4" s="267"/>
      <c r="H4" s="267"/>
      <c r="I4" s="267"/>
      <c r="J4" s="267"/>
      <c r="K4" s="267"/>
    </row>
    <row r="5" spans="2:11" ht="17" thickTop="1" x14ac:dyDescent="0.2"/>
    <row r="6" spans="2:11" ht="40" customHeight="1" x14ac:dyDescent="0.2">
      <c r="B6" s="265" t="s">
        <v>230</v>
      </c>
      <c r="C6" s="265"/>
      <c r="D6" s="265"/>
      <c r="E6" s="265"/>
      <c r="F6" s="265"/>
      <c r="G6" s="265"/>
      <c r="H6" s="265"/>
      <c r="I6" s="265"/>
      <c r="J6" s="265"/>
      <c r="K6" s="265"/>
    </row>
    <row r="7" spans="2:11" x14ac:dyDescent="0.2">
      <c r="B7" s="55"/>
      <c r="C7" s="55"/>
      <c r="D7" s="55"/>
      <c r="E7" s="55"/>
      <c r="F7" s="55"/>
      <c r="G7" s="55"/>
      <c r="H7" s="55"/>
      <c r="I7" s="55"/>
      <c r="J7" s="55"/>
    </row>
    <row r="8" spans="2:11" s="1" customFormat="1" ht="20" customHeight="1" x14ac:dyDescent="0.2">
      <c r="B8" s="157" t="s">
        <v>221</v>
      </c>
      <c r="C8" s="264" t="s">
        <v>322</v>
      </c>
      <c r="D8" s="264"/>
      <c r="E8" s="264"/>
      <c r="F8" s="264"/>
      <c r="G8" s="264"/>
      <c r="H8" s="264"/>
      <c r="I8" s="264"/>
      <c r="J8" s="264"/>
      <c r="K8" s="264"/>
    </row>
    <row r="9" spans="2:11" ht="28" customHeight="1" x14ac:dyDescent="0.2">
      <c r="B9" s="156"/>
      <c r="C9" s="191" t="s">
        <v>227</v>
      </c>
      <c r="D9" s="161"/>
      <c r="E9" s="161"/>
      <c r="F9" s="161"/>
      <c r="G9" s="161"/>
      <c r="H9" s="161"/>
      <c r="I9" s="161"/>
      <c r="J9" s="161"/>
      <c r="K9" s="161"/>
    </row>
    <row r="10" spans="2:11" ht="20" customHeight="1" x14ac:dyDescent="0.2">
      <c r="B10" s="156"/>
      <c r="C10" s="161" t="s">
        <v>220</v>
      </c>
      <c r="D10" s="161"/>
      <c r="E10" s="161"/>
      <c r="F10" s="161"/>
      <c r="G10" s="280" t="s">
        <v>274</v>
      </c>
      <c r="H10" s="280"/>
      <c r="I10" s="280"/>
      <c r="J10" s="280"/>
      <c r="K10" s="280"/>
    </row>
    <row r="11" spans="2:11" ht="20" customHeight="1" x14ac:dyDescent="0.2">
      <c r="B11" s="156"/>
      <c r="C11" s="161" t="s">
        <v>223</v>
      </c>
      <c r="D11" s="173"/>
      <c r="E11" s="161"/>
      <c r="F11" s="161"/>
      <c r="G11" s="280"/>
      <c r="H11" s="280"/>
      <c r="I11" s="280"/>
      <c r="J11" s="280"/>
      <c r="K11" s="280"/>
    </row>
    <row r="12" spans="2:11" ht="20" customHeight="1" x14ac:dyDescent="0.2">
      <c r="B12" s="156"/>
      <c r="C12" s="161" t="s">
        <v>224</v>
      </c>
      <c r="D12" s="173"/>
      <c r="E12" s="161"/>
      <c r="F12" s="161"/>
      <c r="G12" s="280"/>
      <c r="H12" s="280"/>
      <c r="I12" s="280"/>
      <c r="J12" s="280"/>
      <c r="K12" s="280"/>
    </row>
    <row r="13" spans="2:11" ht="20" customHeight="1" x14ac:dyDescent="0.2">
      <c r="B13" s="156"/>
      <c r="C13" s="161" t="s">
        <v>225</v>
      </c>
      <c r="D13" s="173"/>
      <c r="E13" s="161"/>
      <c r="F13" s="161"/>
      <c r="G13" s="280"/>
      <c r="H13" s="280"/>
      <c r="I13" s="280"/>
      <c r="J13" s="280"/>
      <c r="K13" s="280"/>
    </row>
    <row r="14" spans="2:11" ht="11" customHeight="1" x14ac:dyDescent="0.2">
      <c r="B14" s="156"/>
      <c r="C14" s="161"/>
      <c r="D14" s="173"/>
      <c r="E14" s="161"/>
      <c r="F14" s="161"/>
      <c r="G14" s="161"/>
      <c r="H14" s="161"/>
      <c r="I14" s="161"/>
      <c r="J14" s="161"/>
      <c r="K14" s="173"/>
    </row>
    <row r="15" spans="2:11" ht="35" customHeight="1" x14ac:dyDescent="0.2">
      <c r="B15" s="156"/>
      <c r="C15" s="264" t="s">
        <v>314</v>
      </c>
      <c r="D15" s="264"/>
      <c r="E15" s="264"/>
      <c r="F15" s="264"/>
      <c r="G15" s="264"/>
      <c r="H15" s="264"/>
      <c r="I15" s="264"/>
      <c r="J15" s="264"/>
      <c r="K15" s="264"/>
    </row>
    <row r="16" spans="2:11" ht="20" customHeight="1" x14ac:dyDescent="0.2">
      <c r="B16" s="156"/>
      <c r="C16" s="161"/>
      <c r="D16" s="173"/>
      <c r="E16" s="161"/>
      <c r="F16" s="161"/>
      <c r="G16" s="161"/>
      <c r="H16" s="161"/>
      <c r="I16" s="161"/>
      <c r="J16" s="161"/>
      <c r="K16" s="173"/>
    </row>
    <row r="17" spans="2:11" ht="20" customHeight="1" x14ac:dyDescent="0.2">
      <c r="B17" s="156" t="s">
        <v>222</v>
      </c>
      <c r="C17" s="268" t="s">
        <v>237</v>
      </c>
      <c r="D17" s="268"/>
      <c r="E17" s="268"/>
      <c r="F17" s="268"/>
      <c r="G17" s="268"/>
      <c r="H17" s="268"/>
      <c r="I17" s="268"/>
      <c r="J17" s="268"/>
      <c r="K17" s="268"/>
    </row>
    <row r="18" spans="2:11" ht="20" customHeight="1" x14ac:dyDescent="0.2">
      <c r="B18" s="156"/>
      <c r="C18" s="161" t="s">
        <v>238</v>
      </c>
      <c r="D18" s="161"/>
      <c r="E18" s="161"/>
      <c r="F18" s="161"/>
      <c r="G18" s="161"/>
      <c r="H18" s="161"/>
      <c r="I18" s="161"/>
      <c r="J18" s="161"/>
      <c r="K18" s="161"/>
    </row>
    <row r="19" spans="2:11" ht="20" customHeight="1" x14ac:dyDescent="0.2">
      <c r="B19" s="156"/>
      <c r="C19" s="161"/>
      <c r="D19" s="173"/>
      <c r="E19" s="161"/>
      <c r="F19" s="161"/>
      <c r="G19" s="161"/>
      <c r="H19" s="161"/>
      <c r="I19" s="161"/>
      <c r="J19" s="161"/>
      <c r="K19" s="173"/>
    </row>
    <row r="20" spans="2:11" ht="20" customHeight="1" x14ac:dyDescent="0.2">
      <c r="B20" s="156" t="s">
        <v>226</v>
      </c>
      <c r="C20" s="268" t="s">
        <v>315</v>
      </c>
      <c r="D20" s="268"/>
      <c r="E20" s="268"/>
      <c r="F20" s="268"/>
      <c r="G20" s="268"/>
      <c r="H20" s="268"/>
      <c r="I20" s="268"/>
      <c r="J20" s="268"/>
      <c r="K20" s="268"/>
    </row>
    <row r="21" spans="2:11" x14ac:dyDescent="0.2">
      <c r="B21" s="55"/>
      <c r="C21" s="161" t="s">
        <v>316</v>
      </c>
      <c r="D21" s="161"/>
      <c r="E21" s="161"/>
      <c r="F21" s="161"/>
      <c r="G21" s="161"/>
      <c r="H21" s="161"/>
      <c r="I21" s="161"/>
      <c r="J21" s="161"/>
      <c r="K21" s="173"/>
    </row>
    <row r="22" spans="2:11" x14ac:dyDescent="0.2">
      <c r="B22" s="55"/>
      <c r="C22" s="161" t="s">
        <v>317</v>
      </c>
      <c r="D22" s="161"/>
      <c r="E22" s="161"/>
      <c r="F22" s="161"/>
      <c r="G22" s="161"/>
      <c r="H22" s="161"/>
      <c r="I22" s="161"/>
      <c r="J22" s="161"/>
      <c r="K22" s="173"/>
    </row>
    <row r="23" spans="2:11" x14ac:dyDescent="0.2">
      <c r="B23" s="55"/>
      <c r="C23" s="161" t="s">
        <v>318</v>
      </c>
      <c r="D23" s="161"/>
      <c r="E23" s="161"/>
      <c r="F23" s="161"/>
      <c r="G23" s="161"/>
      <c r="H23" s="161"/>
      <c r="I23" s="161"/>
      <c r="J23" s="161"/>
      <c r="K23" s="173"/>
    </row>
    <row r="24" spans="2:11" x14ac:dyDescent="0.2">
      <c r="B24" s="55"/>
      <c r="C24" s="55"/>
      <c r="D24" s="55"/>
      <c r="E24" s="55"/>
      <c r="F24" s="55"/>
      <c r="G24" s="55"/>
      <c r="H24" s="55"/>
      <c r="I24" s="55"/>
      <c r="J24" s="55"/>
    </row>
    <row r="25" spans="2:11" ht="33" customHeight="1" x14ac:dyDescent="0.2">
      <c r="B25" s="275" t="s">
        <v>228</v>
      </c>
      <c r="C25" s="276"/>
      <c r="D25" s="276"/>
      <c r="E25" s="276"/>
      <c r="F25" s="276"/>
      <c r="G25" s="276"/>
      <c r="H25" s="276"/>
      <c r="I25" s="276"/>
      <c r="J25" s="276"/>
      <c r="K25" s="277"/>
    </row>
    <row r="26" spans="2:11" x14ac:dyDescent="0.2">
      <c r="B26" s="162"/>
      <c r="C26" s="159"/>
      <c r="D26" s="159"/>
      <c r="E26" s="159"/>
      <c r="F26" s="159"/>
      <c r="G26" s="159"/>
      <c r="H26" s="159"/>
      <c r="I26" s="159"/>
      <c r="J26" s="159"/>
      <c r="K26" s="167"/>
    </row>
    <row r="27" spans="2:11" x14ac:dyDescent="0.2">
      <c r="B27" s="162"/>
      <c r="C27" s="85"/>
      <c r="D27" s="166" t="s">
        <v>233</v>
      </c>
      <c r="E27" s="166"/>
      <c r="F27" s="166"/>
      <c r="G27" s="166"/>
      <c r="H27" s="166"/>
      <c r="I27" s="166"/>
      <c r="J27" s="166"/>
      <c r="K27" s="168"/>
    </row>
    <row r="28" spans="2:11" x14ac:dyDescent="0.2">
      <c r="B28" s="162"/>
      <c r="C28" s="125"/>
      <c r="D28" s="166"/>
      <c r="E28" s="166"/>
      <c r="F28" s="166"/>
      <c r="G28" s="166"/>
      <c r="H28" s="166"/>
      <c r="I28" s="166"/>
      <c r="J28" s="166"/>
      <c r="K28" s="168"/>
    </row>
    <row r="29" spans="2:11" x14ac:dyDescent="0.2">
      <c r="B29" s="163"/>
      <c r="C29" s="158"/>
      <c r="D29" s="272" t="s">
        <v>232</v>
      </c>
      <c r="E29" s="273"/>
      <c r="F29" s="273"/>
      <c r="G29" s="273"/>
      <c r="H29" s="273"/>
      <c r="I29" s="273"/>
      <c r="J29" s="273"/>
      <c r="K29" s="274"/>
    </row>
    <row r="30" spans="2:11" x14ac:dyDescent="0.2">
      <c r="B30" s="163"/>
      <c r="C30" s="125"/>
      <c r="D30" s="166" t="s">
        <v>275</v>
      </c>
      <c r="E30" s="166"/>
      <c r="F30" s="166"/>
      <c r="G30" s="166"/>
      <c r="H30" s="166"/>
      <c r="I30" s="166"/>
      <c r="J30" s="166"/>
      <c r="K30" s="168"/>
    </row>
    <row r="31" spans="2:11" ht="9" customHeight="1" x14ac:dyDescent="0.2">
      <c r="B31" s="163"/>
      <c r="C31" s="125"/>
      <c r="D31" s="166"/>
      <c r="E31" s="166"/>
      <c r="F31" s="166"/>
      <c r="G31" s="166"/>
      <c r="H31" s="166"/>
      <c r="I31" s="166"/>
      <c r="J31" s="166"/>
      <c r="K31" s="168"/>
    </row>
    <row r="32" spans="2:11" ht="28" customHeight="1" x14ac:dyDescent="0.2">
      <c r="B32" s="162"/>
      <c r="C32" s="279" t="s">
        <v>229</v>
      </c>
      <c r="D32" s="273" t="s">
        <v>234</v>
      </c>
      <c r="E32" s="273"/>
      <c r="F32" s="273"/>
      <c r="G32" s="273"/>
      <c r="H32" s="273"/>
      <c r="I32" s="273"/>
      <c r="J32" s="273"/>
      <c r="K32" s="274"/>
    </row>
    <row r="33" spans="2:11" x14ac:dyDescent="0.2">
      <c r="B33" s="162"/>
      <c r="C33" s="279"/>
      <c r="D33" s="166" t="s">
        <v>235</v>
      </c>
      <c r="E33" s="166"/>
      <c r="F33" s="166"/>
      <c r="G33" s="166"/>
      <c r="H33" s="166"/>
      <c r="I33" s="166"/>
      <c r="J33" s="166"/>
      <c r="K33" s="168"/>
    </row>
    <row r="34" spans="2:11" x14ac:dyDescent="0.2">
      <c r="B34" s="162"/>
      <c r="C34" s="125"/>
      <c r="D34" s="166"/>
      <c r="E34" s="166"/>
      <c r="F34" s="166"/>
      <c r="G34" s="166"/>
      <c r="H34" s="166"/>
      <c r="I34" s="166"/>
      <c r="J34" s="166"/>
      <c r="K34" s="168"/>
    </row>
    <row r="35" spans="2:11" ht="25" customHeight="1" x14ac:dyDescent="0.2">
      <c r="B35" s="162"/>
      <c r="C35" s="278" t="s">
        <v>154</v>
      </c>
      <c r="D35" s="273" t="s">
        <v>236</v>
      </c>
      <c r="E35" s="273"/>
      <c r="F35" s="273"/>
      <c r="G35" s="273"/>
      <c r="H35" s="273"/>
      <c r="I35" s="273"/>
      <c r="J35" s="273"/>
      <c r="K35" s="274"/>
    </row>
    <row r="36" spans="2:11" x14ac:dyDescent="0.2">
      <c r="B36" s="162"/>
      <c r="C36" s="278"/>
      <c r="D36" s="166" t="s">
        <v>231</v>
      </c>
      <c r="E36" s="166"/>
      <c r="F36" s="166"/>
      <c r="G36" s="166"/>
      <c r="H36" s="166"/>
      <c r="I36" s="166"/>
      <c r="J36" s="166"/>
      <c r="K36" s="168"/>
    </row>
    <row r="37" spans="2:11" x14ac:dyDescent="0.2">
      <c r="B37" s="162"/>
      <c r="C37" s="160"/>
      <c r="D37" s="166"/>
      <c r="E37" s="166"/>
      <c r="F37" s="166"/>
      <c r="G37" s="166"/>
      <c r="H37" s="166"/>
      <c r="I37" s="166"/>
      <c r="J37" s="166"/>
      <c r="K37" s="168"/>
    </row>
    <row r="38" spans="2:11" x14ac:dyDescent="0.2">
      <c r="B38" s="162"/>
      <c r="C38" s="125"/>
      <c r="D38" s="166" t="s">
        <v>320</v>
      </c>
      <c r="E38" s="166"/>
      <c r="F38" s="166"/>
      <c r="G38" s="166"/>
      <c r="H38" s="166"/>
      <c r="I38" s="166"/>
      <c r="J38" s="166"/>
      <c r="K38" s="168"/>
    </row>
    <row r="39" spans="2:11" x14ac:dyDescent="0.2">
      <c r="B39" s="162"/>
      <c r="C39" s="125"/>
      <c r="D39" s="166" t="s">
        <v>319</v>
      </c>
      <c r="E39" s="166"/>
      <c r="F39" s="166"/>
      <c r="G39" s="166"/>
      <c r="H39" s="166"/>
      <c r="I39" s="166"/>
      <c r="J39" s="166"/>
      <c r="K39" s="168"/>
    </row>
    <row r="40" spans="2:11" x14ac:dyDescent="0.2">
      <c r="B40" s="162"/>
      <c r="C40" s="125"/>
      <c r="D40" s="166"/>
      <c r="E40" s="166"/>
      <c r="F40" s="166"/>
      <c r="G40" s="166"/>
      <c r="H40" s="166"/>
      <c r="I40" s="166"/>
      <c r="J40" s="166"/>
      <c r="K40" s="168"/>
    </row>
    <row r="41" spans="2:11" ht="40" customHeight="1" x14ac:dyDescent="0.2">
      <c r="B41" s="269" t="s">
        <v>276</v>
      </c>
      <c r="C41" s="270"/>
      <c r="D41" s="270"/>
      <c r="E41" s="270"/>
      <c r="F41" s="270"/>
      <c r="G41" s="270"/>
      <c r="H41" s="270"/>
      <c r="I41" s="270"/>
      <c r="J41" s="270"/>
      <c r="K41" s="271"/>
    </row>
    <row r="42" spans="2:11" x14ac:dyDescent="0.2">
      <c r="B42" s="170"/>
      <c r="C42" s="171"/>
      <c r="D42" s="172"/>
      <c r="E42" s="172"/>
      <c r="F42" s="172"/>
      <c r="G42" s="172"/>
      <c r="H42" s="172"/>
      <c r="I42" s="172"/>
      <c r="J42" s="172"/>
      <c r="K42" s="168"/>
    </row>
    <row r="43" spans="2:11" x14ac:dyDescent="0.2">
      <c r="B43" s="164"/>
      <c r="C43" s="165"/>
      <c r="D43" s="165"/>
      <c r="E43" s="165"/>
      <c r="F43" s="165"/>
      <c r="G43" s="165"/>
      <c r="H43" s="165"/>
      <c r="I43" s="165"/>
      <c r="J43" s="165"/>
      <c r="K43" s="169"/>
    </row>
    <row r="45" spans="2:11" x14ac:dyDescent="0.2">
      <c r="B45" s="266" t="s">
        <v>239</v>
      </c>
      <c r="C45" s="266"/>
      <c r="D45" s="266"/>
      <c r="E45" s="266"/>
      <c r="F45" s="266"/>
      <c r="G45" s="266"/>
      <c r="H45" s="266"/>
      <c r="I45" s="266"/>
      <c r="J45" s="266"/>
      <c r="K45" s="262" t="s">
        <v>321</v>
      </c>
    </row>
  </sheetData>
  <sheetProtection algorithmName="SHA-512" hashValue="RPiBikme+n3IpiN3RMFCWflkQ1b2S4fITSG6sY+dC97cUDePAllfjGc3yNc71/U/jfzXHAUpVoNvaHxXS9M2Lw==" saltValue="XbNuoYZTjSECaOA2T7KmpQ==" spinCount="100000" sheet="1" objects="1" scenarios="1" selectLockedCells="1"/>
  <mergeCells count="16">
    <mergeCell ref="B1:K1"/>
    <mergeCell ref="C15:K15"/>
    <mergeCell ref="B6:K6"/>
    <mergeCell ref="B45:J45"/>
    <mergeCell ref="B4:K4"/>
    <mergeCell ref="C8:K8"/>
    <mergeCell ref="C17:K17"/>
    <mergeCell ref="C20:K20"/>
    <mergeCell ref="B41:K41"/>
    <mergeCell ref="D29:K29"/>
    <mergeCell ref="D32:K32"/>
    <mergeCell ref="D35:K35"/>
    <mergeCell ref="B25:K25"/>
    <mergeCell ref="C35:C36"/>
    <mergeCell ref="C32:C33"/>
    <mergeCell ref="G10:K13"/>
  </mergeCells>
  <printOptions horizontalCentered="1"/>
  <pageMargins left="0.5" right="0.5" top="0.75" bottom="0.75" header="0.3" footer="0.3"/>
  <pageSetup scale="70" orientation="portrait" horizontalDpi="0" verticalDpi="0"/>
  <headerFooter scaleWithDoc="0">
    <oddFooter>&amp;C&amp;"Arial,Regular"&amp;9&amp;K000000Community Energy Resilience Scoring Tool | printed on &amp;D</odd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82AD1-6B5A-7249-83F5-3C3C9B14DF28}">
  <dimension ref="C3:Q64"/>
  <sheetViews>
    <sheetView showGridLines="0" zoomScale="96" zoomScaleNormal="96" workbookViewId="0">
      <selection activeCell="G38" sqref="G38"/>
    </sheetView>
  </sheetViews>
  <sheetFormatPr baseColWidth="10" defaultRowHeight="16" x14ac:dyDescent="0.2"/>
  <cols>
    <col min="3" max="3" width="19.6640625" customWidth="1"/>
    <col min="9" max="9" width="15.6640625" customWidth="1"/>
  </cols>
  <sheetData>
    <row r="3" spans="3:10" x14ac:dyDescent="0.2">
      <c r="C3" s="2" t="s">
        <v>83</v>
      </c>
      <c r="D3" s="2"/>
      <c r="E3" s="2"/>
      <c r="F3" s="2" t="s">
        <v>84</v>
      </c>
      <c r="G3" s="2"/>
      <c r="I3" s="2" t="s">
        <v>85</v>
      </c>
    </row>
    <row r="4" spans="3:10" x14ac:dyDescent="0.2">
      <c r="C4" s="36" t="s">
        <v>86</v>
      </c>
      <c r="D4" s="36" t="s">
        <v>87</v>
      </c>
      <c r="F4" s="4" t="s">
        <v>90</v>
      </c>
      <c r="G4" s="4" t="s">
        <v>87</v>
      </c>
      <c r="I4" s="4" t="s">
        <v>27</v>
      </c>
      <c r="J4" s="4" t="e">
        <f>+'Raw Scores'!N35</f>
        <v>#DIV/0!</v>
      </c>
    </row>
    <row r="5" spans="3:10" x14ac:dyDescent="0.2">
      <c r="C5" s="4" t="s">
        <v>121</v>
      </c>
      <c r="D5" s="4">
        <v>0.15</v>
      </c>
      <c r="F5" s="4">
        <v>0</v>
      </c>
      <c r="G5" s="4">
        <v>10</v>
      </c>
      <c r="I5" s="4" t="s">
        <v>92</v>
      </c>
      <c r="J5" s="4">
        <v>0.09</v>
      </c>
    </row>
    <row r="6" spans="3:10" x14ac:dyDescent="0.2">
      <c r="C6" s="4" t="s">
        <v>122</v>
      </c>
      <c r="D6" s="4">
        <v>0.8</v>
      </c>
      <c r="F6" s="4">
        <v>0.5</v>
      </c>
      <c r="G6" s="4">
        <v>11.25</v>
      </c>
      <c r="I6" s="4" t="s">
        <v>93</v>
      </c>
      <c r="J6" s="4" t="e">
        <f>D12-J4-J5</f>
        <v>#DIV/0!</v>
      </c>
    </row>
    <row r="7" spans="3:10" x14ac:dyDescent="0.2">
      <c r="C7" s="4" t="s">
        <v>120</v>
      </c>
      <c r="D7" s="4">
        <v>1</v>
      </c>
      <c r="F7" s="4">
        <v>1</v>
      </c>
      <c r="G7" s="4">
        <v>11.25</v>
      </c>
    </row>
    <row r="8" spans="3:10" x14ac:dyDescent="0.2">
      <c r="C8" s="4" t="s">
        <v>123</v>
      </c>
      <c r="D8" s="4">
        <v>1</v>
      </c>
      <c r="F8" s="4">
        <v>1.5</v>
      </c>
      <c r="G8" s="4">
        <v>11.25</v>
      </c>
    </row>
    <row r="9" spans="3:10" x14ac:dyDescent="0.2">
      <c r="C9" s="4" t="s">
        <v>124</v>
      </c>
      <c r="D9" s="4">
        <v>1</v>
      </c>
      <c r="F9" s="4">
        <v>2</v>
      </c>
      <c r="G9" s="4">
        <v>11.25</v>
      </c>
    </row>
    <row r="10" spans="3:10" x14ac:dyDescent="0.2">
      <c r="C10" s="4" t="s">
        <v>125</v>
      </c>
      <c r="D10" s="4">
        <v>0.15</v>
      </c>
      <c r="F10" s="4">
        <v>2.5</v>
      </c>
      <c r="G10" s="4">
        <v>11.25</v>
      </c>
    </row>
    <row r="11" spans="3:10" x14ac:dyDescent="0.2">
      <c r="C11" s="4" t="s">
        <v>88</v>
      </c>
      <c r="D11" s="4">
        <v>4.05</v>
      </c>
      <c r="F11" s="4">
        <v>3</v>
      </c>
      <c r="G11" s="4">
        <v>11.25</v>
      </c>
    </row>
    <row r="12" spans="3:10" x14ac:dyDescent="0.2">
      <c r="C12" s="4" t="s">
        <v>89</v>
      </c>
      <c r="D12" s="4">
        <f>SUM(D5:D11)</f>
        <v>8.15</v>
      </c>
      <c r="F12" s="4">
        <v>3.5</v>
      </c>
      <c r="G12" s="4">
        <v>11.25</v>
      </c>
    </row>
    <row r="13" spans="3:10" x14ac:dyDescent="0.2">
      <c r="F13" s="4">
        <v>4</v>
      </c>
      <c r="G13" s="4">
        <v>11.25</v>
      </c>
    </row>
    <row r="14" spans="3:10" x14ac:dyDescent="0.2">
      <c r="F14" s="54" t="s">
        <v>91</v>
      </c>
      <c r="G14" s="4">
        <v>100</v>
      </c>
    </row>
    <row r="17" spans="3:5" x14ac:dyDescent="0.2">
      <c r="E17" s="4">
        <v>0.875</v>
      </c>
    </row>
    <row r="20" spans="3:5" x14ac:dyDescent="0.2">
      <c r="C20" s="36" t="s">
        <v>86</v>
      </c>
      <c r="D20" s="36" t="s">
        <v>87</v>
      </c>
    </row>
    <row r="21" spans="3:5" x14ac:dyDescent="0.2">
      <c r="C21" s="4" t="s">
        <v>94</v>
      </c>
      <c r="D21" s="4">
        <v>0.8</v>
      </c>
    </row>
    <row r="22" spans="3:5" x14ac:dyDescent="0.2">
      <c r="C22" s="4" t="s">
        <v>24</v>
      </c>
      <c r="D22" s="4">
        <v>0.8</v>
      </c>
    </row>
    <row r="23" spans="3:5" x14ac:dyDescent="0.2">
      <c r="C23" s="4" t="s">
        <v>5</v>
      </c>
      <c r="D23" s="4">
        <v>0.8</v>
      </c>
    </row>
    <row r="24" spans="3:5" x14ac:dyDescent="0.2">
      <c r="C24" s="4" t="s">
        <v>6</v>
      </c>
      <c r="D24" s="4">
        <v>0.8</v>
      </c>
    </row>
    <row r="25" spans="3:5" x14ac:dyDescent="0.2">
      <c r="C25" s="4" t="s">
        <v>7</v>
      </c>
      <c r="D25" s="4">
        <v>0.8</v>
      </c>
    </row>
    <row r="26" spans="3:5" x14ac:dyDescent="0.2">
      <c r="C26" s="4" t="s">
        <v>88</v>
      </c>
      <c r="D26" s="4">
        <v>4</v>
      </c>
    </row>
    <row r="27" spans="3:5" x14ac:dyDescent="0.2">
      <c r="C27" s="4"/>
      <c r="D27" s="4"/>
    </row>
    <row r="28" spans="3:5" x14ac:dyDescent="0.2">
      <c r="C28" s="4"/>
      <c r="D28" s="4"/>
    </row>
    <row r="31" spans="3:5" x14ac:dyDescent="0.2">
      <c r="C31" s="36" t="s">
        <v>86</v>
      </c>
      <c r="D31" s="36" t="s">
        <v>87</v>
      </c>
    </row>
    <row r="33" spans="3:4" x14ac:dyDescent="0.2">
      <c r="C33" t="s">
        <v>95</v>
      </c>
      <c r="D33">
        <v>20</v>
      </c>
    </row>
    <row r="34" spans="3:4" x14ac:dyDescent="0.2">
      <c r="C34" t="s">
        <v>96</v>
      </c>
      <c r="D34">
        <v>20</v>
      </c>
    </row>
    <row r="35" spans="3:4" x14ac:dyDescent="0.2">
      <c r="C35" t="s">
        <v>98</v>
      </c>
      <c r="D35">
        <v>20</v>
      </c>
    </row>
    <row r="36" spans="3:4" x14ac:dyDescent="0.2">
      <c r="C36" t="s">
        <v>97</v>
      </c>
      <c r="D36">
        <v>20</v>
      </c>
    </row>
    <row r="37" spans="3:4" x14ac:dyDescent="0.2">
      <c r="C37" t="s">
        <v>99</v>
      </c>
      <c r="D37">
        <v>20</v>
      </c>
    </row>
    <row r="38" spans="3:4" x14ac:dyDescent="0.2">
      <c r="C38" t="s">
        <v>100</v>
      </c>
      <c r="D38">
        <v>100</v>
      </c>
    </row>
    <row r="53" spans="11:17" ht="20" x14ac:dyDescent="0.2">
      <c r="Q53" s="117" t="s">
        <v>136</v>
      </c>
    </row>
    <row r="54" spans="11:17" ht="22" x14ac:dyDescent="0.3">
      <c r="K54" s="117" t="s">
        <v>126</v>
      </c>
      <c r="L54" s="117"/>
      <c r="M54" s="99"/>
      <c r="Q54" s="117" t="s">
        <v>137</v>
      </c>
    </row>
    <row r="55" spans="11:17" ht="22" x14ac:dyDescent="0.3">
      <c r="K55" s="117"/>
      <c r="L55" s="117"/>
      <c r="M55" s="99"/>
    </row>
    <row r="56" spans="11:17" ht="22" x14ac:dyDescent="0.3">
      <c r="K56" s="117"/>
      <c r="L56" s="117"/>
      <c r="M56" s="99"/>
      <c r="Q56" s="117"/>
    </row>
    <row r="57" spans="11:17" ht="22" x14ac:dyDescent="0.3">
      <c r="K57" s="117" t="s">
        <v>132</v>
      </c>
      <c r="L57" s="117"/>
      <c r="M57" s="99"/>
      <c r="Q57" s="117" t="s">
        <v>138</v>
      </c>
    </row>
    <row r="58" spans="11:17" ht="22" x14ac:dyDescent="0.3">
      <c r="K58" s="117" t="s">
        <v>133</v>
      </c>
      <c r="L58" s="117"/>
      <c r="M58" s="99"/>
      <c r="Q58" s="117" t="s">
        <v>139</v>
      </c>
    </row>
    <row r="59" spans="11:17" ht="22" x14ac:dyDescent="0.3">
      <c r="K59" s="117"/>
      <c r="L59" s="117"/>
      <c r="M59" s="99"/>
    </row>
    <row r="60" spans="11:17" ht="22" x14ac:dyDescent="0.3">
      <c r="K60" s="117"/>
      <c r="L60" s="117"/>
      <c r="M60" s="99"/>
    </row>
    <row r="61" spans="11:17" ht="22" x14ac:dyDescent="0.3">
      <c r="K61" s="117" t="s">
        <v>134</v>
      </c>
      <c r="L61" s="117"/>
      <c r="M61" s="99"/>
      <c r="Q61" s="117" t="s">
        <v>140</v>
      </c>
    </row>
    <row r="62" spans="11:17" ht="22" x14ac:dyDescent="0.3">
      <c r="K62" s="117" t="s">
        <v>135</v>
      </c>
      <c r="L62" s="117"/>
      <c r="M62" s="99"/>
      <c r="Q62" s="117" t="s">
        <v>141</v>
      </c>
    </row>
    <row r="63" spans="11:17" ht="18" x14ac:dyDescent="0.2">
      <c r="K63" s="96"/>
      <c r="L63" s="96"/>
    </row>
    <row r="64" spans="11:17" ht="18" x14ac:dyDescent="0.2">
      <c r="K64" s="96"/>
      <c r="L64" s="96"/>
    </row>
  </sheetData>
  <pageMargins left="0.7" right="0.7" top="0.75" bottom="0.75" header="0.3" footer="0.3"/>
  <pageSetup orientation="portrait" horizontalDpi="0" verticalDpi="0"/>
  <drawing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CF1D6-F753-5F4F-9127-F957E9CD1181}">
  <sheetPr>
    <tabColor rgb="FFFF0000"/>
  </sheetPr>
  <dimension ref="A1:L55"/>
  <sheetViews>
    <sheetView showGridLines="0" topLeftCell="E39" zoomScaleNormal="100" workbookViewId="0">
      <selection activeCell="L64" sqref="L64"/>
    </sheetView>
  </sheetViews>
  <sheetFormatPr baseColWidth="10" defaultRowHeight="16" x14ac:dyDescent="0.2"/>
  <cols>
    <col min="1" max="1" width="14.1640625" customWidth="1"/>
    <col min="2" max="2" width="37" customWidth="1"/>
    <col min="3" max="3" width="31.83203125" customWidth="1"/>
    <col min="5" max="5" width="6.5" customWidth="1"/>
    <col min="6" max="6" width="17.6640625" customWidth="1"/>
    <col min="7" max="7" width="81.5" customWidth="1"/>
    <col min="8" max="8" width="37.1640625" customWidth="1"/>
    <col min="9" max="9" width="26.6640625" customWidth="1"/>
    <col min="11" max="11" width="13.6640625" customWidth="1"/>
    <col min="12" max="12" width="47" customWidth="1"/>
  </cols>
  <sheetData>
    <row r="1" spans="1:8" ht="32" x14ac:dyDescent="0.4">
      <c r="A1" s="3" t="s">
        <v>10</v>
      </c>
      <c r="F1" s="147" t="s">
        <v>210</v>
      </c>
    </row>
    <row r="2" spans="1:8" x14ac:dyDescent="0.2">
      <c r="F2" t="s">
        <v>25</v>
      </c>
    </row>
    <row r="3" spans="1:8" ht="34" x14ac:dyDescent="0.2">
      <c r="B3" s="4"/>
      <c r="F3" s="28">
        <v>0</v>
      </c>
      <c r="G3" s="7" t="s">
        <v>147</v>
      </c>
      <c r="H3" s="151" t="s">
        <v>211</v>
      </c>
    </row>
    <row r="4" spans="1:8" ht="17" x14ac:dyDescent="0.2">
      <c r="F4" s="28">
        <v>0.5</v>
      </c>
      <c r="G4" s="7" t="s">
        <v>148</v>
      </c>
    </row>
    <row r="5" spans="1:8" ht="17" x14ac:dyDescent="0.2">
      <c r="F5" s="28">
        <v>1</v>
      </c>
      <c r="G5" s="7" t="s">
        <v>146</v>
      </c>
    </row>
    <row r="6" spans="1:8" ht="22" x14ac:dyDescent="0.3">
      <c r="A6" s="19" t="s">
        <v>64</v>
      </c>
      <c r="F6" s="28">
        <v>2</v>
      </c>
      <c r="G6" s="7" t="s">
        <v>149</v>
      </c>
    </row>
    <row r="7" spans="1:8" ht="40" x14ac:dyDescent="0.25">
      <c r="A7" s="22" t="s">
        <v>65</v>
      </c>
      <c r="B7" s="22" t="s">
        <v>66</v>
      </c>
      <c r="C7" s="27" t="s">
        <v>60</v>
      </c>
      <c r="F7" s="28">
        <v>3</v>
      </c>
      <c r="G7" s="7" t="s">
        <v>150</v>
      </c>
    </row>
    <row r="8" spans="1:8" ht="34" x14ac:dyDescent="0.2">
      <c r="A8" s="23" t="s">
        <v>67</v>
      </c>
      <c r="B8" s="20" t="s">
        <v>13</v>
      </c>
      <c r="C8" s="28" t="s">
        <v>61</v>
      </c>
      <c r="F8" s="28">
        <v>4</v>
      </c>
      <c r="G8" s="7" t="s">
        <v>151</v>
      </c>
    </row>
    <row r="9" spans="1:8" ht="17" x14ac:dyDescent="0.2">
      <c r="A9" s="24"/>
      <c r="B9" s="20" t="s">
        <v>4</v>
      </c>
      <c r="C9" s="28"/>
      <c r="F9" s="29"/>
      <c r="G9" s="1"/>
    </row>
    <row r="10" spans="1:8" ht="17" x14ac:dyDescent="0.2">
      <c r="A10" s="24"/>
      <c r="B10" s="20" t="s">
        <v>24</v>
      </c>
      <c r="C10" s="28"/>
      <c r="F10" s="29"/>
      <c r="G10" s="1"/>
    </row>
    <row r="11" spans="1:8" ht="34" x14ac:dyDescent="0.2">
      <c r="A11" s="24"/>
      <c r="B11" s="20" t="s">
        <v>5</v>
      </c>
      <c r="C11" s="28"/>
      <c r="F11" s="28">
        <v>0</v>
      </c>
      <c r="G11" s="7" t="s">
        <v>21</v>
      </c>
      <c r="H11" s="151" t="s">
        <v>212</v>
      </c>
    </row>
    <row r="12" spans="1:8" ht="34" x14ac:dyDescent="0.2">
      <c r="A12" s="24"/>
      <c r="B12" s="20" t="s">
        <v>6</v>
      </c>
      <c r="C12" s="28"/>
      <c r="F12" s="28">
        <v>0.5</v>
      </c>
      <c r="G12" s="7" t="s">
        <v>103</v>
      </c>
    </row>
    <row r="13" spans="1:8" ht="34" x14ac:dyDescent="0.2">
      <c r="A13" s="25"/>
      <c r="B13" s="20" t="s">
        <v>7</v>
      </c>
      <c r="C13" s="28"/>
      <c r="F13" s="28">
        <v>1</v>
      </c>
      <c r="G13" s="7" t="s">
        <v>44</v>
      </c>
    </row>
    <row r="14" spans="1:8" ht="34" x14ac:dyDescent="0.2">
      <c r="A14" s="8" t="s">
        <v>68</v>
      </c>
      <c r="C14" s="1" t="s">
        <v>69</v>
      </c>
      <c r="F14" s="28">
        <v>2</v>
      </c>
      <c r="G14" s="7" t="s">
        <v>45</v>
      </c>
    </row>
    <row r="15" spans="1:8" ht="68" x14ac:dyDescent="0.2">
      <c r="A15" s="23" t="s">
        <v>11</v>
      </c>
      <c r="B15" s="20" t="s">
        <v>12</v>
      </c>
      <c r="C15" s="21" t="s">
        <v>62</v>
      </c>
      <c r="F15" s="28">
        <v>3</v>
      </c>
      <c r="G15" s="7" t="s">
        <v>46</v>
      </c>
    </row>
    <row r="16" spans="1:8" ht="34" x14ac:dyDescent="0.2">
      <c r="A16" s="26" t="s">
        <v>23</v>
      </c>
      <c r="B16" s="20" t="s">
        <v>22</v>
      </c>
      <c r="C16" s="21" t="s">
        <v>63</v>
      </c>
      <c r="F16" s="28">
        <v>4</v>
      </c>
      <c r="G16" s="7" t="s">
        <v>26</v>
      </c>
    </row>
    <row r="18" spans="1:9" ht="34" x14ac:dyDescent="0.2">
      <c r="B18" s="146" t="s">
        <v>8</v>
      </c>
      <c r="C18" s="2" t="s">
        <v>9</v>
      </c>
      <c r="F18" s="20" t="s">
        <v>13</v>
      </c>
      <c r="G18" s="28">
        <v>0</v>
      </c>
      <c r="H18" s="151" t="s">
        <v>213</v>
      </c>
    </row>
    <row r="19" spans="1:9" ht="17" x14ac:dyDescent="0.2">
      <c r="A19" s="423" t="s">
        <v>203</v>
      </c>
      <c r="B19" s="20" t="s">
        <v>13</v>
      </c>
      <c r="C19" s="20" t="s">
        <v>22</v>
      </c>
      <c r="F19" s="20" t="s">
        <v>4</v>
      </c>
      <c r="G19" s="28">
        <v>0.5</v>
      </c>
    </row>
    <row r="20" spans="1:9" ht="17" x14ac:dyDescent="0.2">
      <c r="A20" s="423"/>
      <c r="B20" s="20" t="s">
        <v>4</v>
      </c>
      <c r="F20" s="20" t="s">
        <v>24</v>
      </c>
      <c r="G20" s="28">
        <v>1</v>
      </c>
    </row>
    <row r="21" spans="1:9" ht="17" x14ac:dyDescent="0.2">
      <c r="B21" s="20" t="s">
        <v>24</v>
      </c>
      <c r="F21" s="20" t="s">
        <v>5</v>
      </c>
      <c r="G21" s="28">
        <v>2</v>
      </c>
    </row>
    <row r="22" spans="1:9" ht="17" x14ac:dyDescent="0.2">
      <c r="B22" s="20" t="s">
        <v>5</v>
      </c>
      <c r="F22" s="20" t="s">
        <v>6</v>
      </c>
      <c r="G22" s="28">
        <v>3</v>
      </c>
    </row>
    <row r="23" spans="1:9" ht="17" x14ac:dyDescent="0.2">
      <c r="B23" s="20" t="s">
        <v>6</v>
      </c>
      <c r="F23" s="20" t="s">
        <v>7</v>
      </c>
      <c r="G23" s="28">
        <v>4</v>
      </c>
    </row>
    <row r="24" spans="1:9" ht="17" x14ac:dyDescent="0.2">
      <c r="B24" s="20" t="s">
        <v>7</v>
      </c>
    </row>
    <row r="27" spans="1:9" ht="17" x14ac:dyDescent="0.2">
      <c r="B27" s="148" t="s">
        <v>204</v>
      </c>
      <c r="C27" s="35" t="s">
        <v>205</v>
      </c>
    </row>
    <row r="28" spans="1:9" ht="68" x14ac:dyDescent="0.2">
      <c r="A28" s="150" t="s">
        <v>206</v>
      </c>
      <c r="B28" s="7" t="s">
        <v>207</v>
      </c>
      <c r="C28" s="149" t="s">
        <v>205</v>
      </c>
      <c r="G28" s="7" t="s">
        <v>207</v>
      </c>
      <c r="H28" s="153">
        <v>0</v>
      </c>
      <c r="I28" s="151" t="s">
        <v>265</v>
      </c>
    </row>
    <row r="29" spans="1:9" ht="51" x14ac:dyDescent="0.2">
      <c r="A29" s="1" t="s">
        <v>264</v>
      </c>
      <c r="B29" s="7" t="s">
        <v>215</v>
      </c>
      <c r="G29" s="7" t="s">
        <v>215</v>
      </c>
      <c r="H29" s="153">
        <v>1</v>
      </c>
    </row>
    <row r="30" spans="1:9" ht="51" x14ac:dyDescent="0.2">
      <c r="B30" s="7" t="s">
        <v>216</v>
      </c>
      <c r="G30" s="7" t="s">
        <v>216</v>
      </c>
      <c r="H30" s="153">
        <v>2</v>
      </c>
    </row>
    <row r="31" spans="1:9" ht="51" x14ac:dyDescent="0.2">
      <c r="A31" s="1"/>
      <c r="B31" s="7" t="s">
        <v>208</v>
      </c>
      <c r="G31" s="7" t="s">
        <v>208</v>
      </c>
      <c r="H31" s="153">
        <v>3</v>
      </c>
    </row>
    <row r="32" spans="1:9" ht="51" x14ac:dyDescent="0.2">
      <c r="B32" s="7" t="s">
        <v>209</v>
      </c>
      <c r="G32" s="7" t="s">
        <v>209</v>
      </c>
      <c r="H32" s="153">
        <v>4</v>
      </c>
    </row>
    <row r="33" spans="2:12" x14ac:dyDescent="0.2">
      <c r="B33" s="1"/>
      <c r="G33" s="152"/>
    </row>
    <row r="34" spans="2:12" x14ac:dyDescent="0.2">
      <c r="B34" s="1"/>
    </row>
    <row r="35" spans="2:12" s="1" customFormat="1" ht="43" customHeight="1" x14ac:dyDescent="0.2">
      <c r="F35" s="190">
        <v>0</v>
      </c>
      <c r="G35" s="21" t="s">
        <v>270</v>
      </c>
      <c r="H35" s="151" t="s">
        <v>266</v>
      </c>
    </row>
    <row r="36" spans="2:12" s="1" customFormat="1" ht="34" x14ac:dyDescent="0.2">
      <c r="F36" s="190">
        <v>1</v>
      </c>
      <c r="G36" s="21" t="s">
        <v>267</v>
      </c>
    </row>
    <row r="37" spans="2:12" s="1" customFormat="1" ht="51" x14ac:dyDescent="0.2">
      <c r="F37" s="190">
        <v>2</v>
      </c>
      <c r="G37" s="21" t="s">
        <v>268</v>
      </c>
    </row>
    <row r="38" spans="2:12" s="1" customFormat="1" ht="34" x14ac:dyDescent="0.2">
      <c r="F38" s="190">
        <v>3</v>
      </c>
      <c r="G38" s="21" t="s">
        <v>271</v>
      </c>
    </row>
    <row r="39" spans="2:12" s="1" customFormat="1" ht="68" customHeight="1" x14ac:dyDescent="0.2">
      <c r="F39" s="190">
        <v>4</v>
      </c>
      <c r="G39" s="21" t="s">
        <v>269</v>
      </c>
      <c r="K39" s="424" t="s">
        <v>294</v>
      </c>
      <c r="L39" s="424"/>
    </row>
    <row r="41" spans="2:12" ht="34" x14ac:dyDescent="0.2">
      <c r="K41" s="238" t="s">
        <v>119</v>
      </c>
      <c r="L41" s="239" t="s">
        <v>293</v>
      </c>
    </row>
    <row r="42" spans="2:12" ht="34" x14ac:dyDescent="0.2">
      <c r="K42" s="227">
        <v>0</v>
      </c>
      <c r="L42" s="244" t="s">
        <v>147</v>
      </c>
    </row>
    <row r="43" spans="2:12" ht="34" x14ac:dyDescent="0.2">
      <c r="K43" s="228">
        <v>0.5</v>
      </c>
      <c r="L43" s="244" t="s">
        <v>148</v>
      </c>
    </row>
    <row r="44" spans="2:12" ht="34" x14ac:dyDescent="0.2">
      <c r="K44" s="229">
        <v>1</v>
      </c>
      <c r="L44" s="244" t="s">
        <v>146</v>
      </c>
    </row>
    <row r="45" spans="2:12" ht="34" x14ac:dyDescent="0.2">
      <c r="K45" s="230">
        <v>2</v>
      </c>
      <c r="L45" s="244" t="s">
        <v>149</v>
      </c>
    </row>
    <row r="46" spans="2:12" ht="34" x14ac:dyDescent="0.2">
      <c r="K46" s="231">
        <v>3</v>
      </c>
      <c r="L46" s="244" t="s">
        <v>150</v>
      </c>
    </row>
    <row r="47" spans="2:12" ht="51" x14ac:dyDescent="0.2">
      <c r="K47" s="232">
        <v>4</v>
      </c>
      <c r="L47" s="244" t="s">
        <v>151</v>
      </c>
    </row>
    <row r="50" spans="11:12" ht="34" x14ac:dyDescent="0.2">
      <c r="K50" s="238" t="s">
        <v>119</v>
      </c>
      <c r="L50" s="239" t="s">
        <v>293</v>
      </c>
    </row>
    <row r="51" spans="11:12" ht="52" customHeight="1" x14ac:dyDescent="0.2">
      <c r="K51" s="248">
        <v>0</v>
      </c>
      <c r="L51" s="243" t="s">
        <v>207</v>
      </c>
    </row>
    <row r="52" spans="11:12" ht="52" customHeight="1" x14ac:dyDescent="0.2">
      <c r="K52" s="249">
        <v>1</v>
      </c>
      <c r="L52" s="253" t="s">
        <v>309</v>
      </c>
    </row>
    <row r="53" spans="11:12" ht="52" customHeight="1" x14ac:dyDescent="0.2">
      <c r="K53" s="250">
        <v>2</v>
      </c>
      <c r="L53" s="253" t="s">
        <v>306</v>
      </c>
    </row>
    <row r="54" spans="11:12" ht="52" customHeight="1" x14ac:dyDescent="0.2">
      <c r="K54" s="251">
        <v>3</v>
      </c>
      <c r="L54" s="253" t="s">
        <v>307</v>
      </c>
    </row>
    <row r="55" spans="11:12" ht="52" customHeight="1" x14ac:dyDescent="0.2">
      <c r="K55" s="245">
        <v>4</v>
      </c>
      <c r="L55" s="253" t="s">
        <v>308</v>
      </c>
    </row>
  </sheetData>
  <mergeCells count="2">
    <mergeCell ref="A19:A20"/>
    <mergeCell ref="K39:L39"/>
  </mergeCells>
  <conditionalFormatting sqref="K51">
    <cfRule type="expression" dxfId="4" priority="2">
      <formula>K51=0</formula>
    </cfRule>
  </conditionalFormatting>
  <conditionalFormatting sqref="K55">
    <cfRule type="expression" dxfId="3" priority="1">
      <formula>K55=4</formula>
    </cfRule>
  </conditionalFormatting>
  <dataValidations disablePrompts="1" count="3">
    <dataValidation type="list" allowBlank="1" showInputMessage="1" showErrorMessage="1" sqref="C34" xr:uid="{B2495DB4-7EA2-5F46-8693-A10CE31D677F}">
      <formula1>$C$21:$C$23</formula1>
    </dataValidation>
    <dataValidation type="list" allowBlank="1" showInputMessage="1" showErrorMessage="1" sqref="A34" xr:uid="{03A53004-B86E-7342-98CE-145FC9A8E347}">
      <formula1>"Yes, No"</formula1>
    </dataValidation>
    <dataValidation type="list" allowBlank="1" showInputMessage="1" showErrorMessage="1" sqref="C39" xr:uid="{E54364DB-7329-0D48-B457-F4510C7B97D8}">
      <formula1>ItemsAtoC</formula1>
    </dataValidation>
  </dataValidations>
  <pageMargins left="0.5" right="0.5" top="0.5" bottom="0.5" header="0.3" footer="0.3"/>
  <pageSetup scale="97" orientation="portrait" horizontalDpi="0" verticalDpi="0"/>
  <rowBreaks count="1" manualBreakCount="1">
    <brk id="25" max="16383" man="1"/>
  </rowBreaks>
  <colBreaks count="1" manualBreakCount="1">
    <brk id="4"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039C1-EC18-8543-B6C2-F7BA15A72093}">
  <sheetPr>
    <tabColor theme="5" tint="-0.249977111117893"/>
    <pageSetUpPr fitToPage="1"/>
  </sheetPr>
  <dimension ref="B1:N23"/>
  <sheetViews>
    <sheetView showGridLines="0" showRowColHeaders="0" topLeftCell="A6" zoomScale="90" zoomScaleNormal="90" workbookViewId="0">
      <selection activeCell="C15" sqref="C15"/>
    </sheetView>
  </sheetViews>
  <sheetFormatPr baseColWidth="10" defaultRowHeight="16" x14ac:dyDescent="0.2"/>
  <cols>
    <col min="1" max="1" width="4.83203125" customWidth="1"/>
    <col min="2" max="2" width="48.33203125" customWidth="1"/>
    <col min="3" max="3" width="14.5" customWidth="1"/>
    <col min="4" max="4" width="3.83203125" customWidth="1"/>
    <col min="5" max="5" width="32" customWidth="1"/>
    <col min="6" max="6" width="27.83203125" customWidth="1"/>
    <col min="7" max="7" width="35.83203125" customWidth="1"/>
    <col min="8" max="8" width="3.83203125" customWidth="1"/>
    <col min="9" max="9" width="31.5" customWidth="1"/>
    <col min="10" max="10" width="12.1640625" customWidth="1"/>
    <col min="11" max="11" width="55" customWidth="1"/>
  </cols>
  <sheetData>
    <row r="1" spans="2:14" s="55" customFormat="1" ht="17" thickBot="1" x14ac:dyDescent="0.25"/>
    <row r="2" spans="2:14" s="55" customFormat="1" ht="137" customHeight="1" thickTop="1" thickBot="1" x14ac:dyDescent="0.25">
      <c r="B2" s="287" t="s">
        <v>190</v>
      </c>
      <c r="C2" s="287"/>
      <c r="D2" s="287"/>
      <c r="E2" s="287"/>
      <c r="F2" s="287"/>
      <c r="G2" s="287"/>
      <c r="H2" s="287"/>
      <c r="I2" s="287"/>
      <c r="J2" s="287"/>
      <c r="K2" s="174" t="str">
        <f>'START HERE'!K45</f>
        <v>My Town</v>
      </c>
    </row>
    <row r="3" spans="2:14" s="55" customFormat="1" ht="17" thickTop="1" x14ac:dyDescent="0.2"/>
    <row r="4" spans="2:14" s="55" customFormat="1" x14ac:dyDescent="0.2"/>
    <row r="5" spans="2:14" s="56" customFormat="1" ht="32" customHeight="1" thickBot="1" x14ac:dyDescent="0.25">
      <c r="B5" s="281" t="s">
        <v>16</v>
      </c>
      <c r="C5" s="282"/>
      <c r="E5" s="283" t="s">
        <v>159</v>
      </c>
      <c r="F5" s="284"/>
      <c r="G5" s="285"/>
      <c r="I5" s="281" t="s">
        <v>245</v>
      </c>
      <c r="J5" s="286"/>
      <c r="K5" s="282"/>
    </row>
    <row r="6" spans="2:14" s="55" customFormat="1" ht="274" customHeight="1" x14ac:dyDescent="0.2">
      <c r="B6" s="291" t="s">
        <v>161</v>
      </c>
      <c r="C6" s="292"/>
      <c r="D6" s="57"/>
      <c r="E6" s="293" t="s">
        <v>153</v>
      </c>
      <c r="F6" s="294"/>
      <c r="G6" s="295"/>
      <c r="H6" s="58" t="s">
        <v>102</v>
      </c>
      <c r="I6" s="296" t="s">
        <v>246</v>
      </c>
      <c r="J6" s="297"/>
      <c r="K6" s="298"/>
      <c r="M6" s="55" t="s">
        <v>102</v>
      </c>
    </row>
    <row r="7" spans="2:14" s="55" customFormat="1" x14ac:dyDescent="0.2">
      <c r="B7" s="57"/>
      <c r="C7" s="57"/>
      <c r="D7" s="57"/>
      <c r="E7" s="57"/>
      <c r="F7" s="58"/>
      <c r="G7" s="58"/>
      <c r="H7" s="58"/>
      <c r="I7" s="58"/>
      <c r="J7" s="58"/>
      <c r="K7" s="59"/>
    </row>
    <row r="8" spans="2:14" s="55" customFormat="1" ht="101" customHeight="1" x14ac:dyDescent="0.2">
      <c r="B8" s="299" t="s">
        <v>263</v>
      </c>
      <c r="C8" s="299"/>
      <c r="D8" s="57"/>
      <c r="E8" s="299" t="s">
        <v>262</v>
      </c>
      <c r="F8" s="299"/>
      <c r="G8" s="66" t="s">
        <v>145</v>
      </c>
      <c r="H8" s="60"/>
      <c r="I8" s="60"/>
      <c r="J8" s="66" t="s">
        <v>250</v>
      </c>
      <c r="K8" s="67" t="s">
        <v>247</v>
      </c>
      <c r="L8" s="61"/>
      <c r="M8" s="61"/>
      <c r="N8" s="61"/>
    </row>
    <row r="9" spans="2:14" s="55" customFormat="1" ht="45" customHeight="1" x14ac:dyDescent="0.2">
      <c r="B9" s="139" t="s">
        <v>0</v>
      </c>
      <c r="C9" s="179"/>
      <c r="D9" s="62"/>
      <c r="E9" s="139" t="s">
        <v>0</v>
      </c>
      <c r="F9" s="180"/>
      <c r="G9" s="181"/>
      <c r="H9" s="63"/>
      <c r="I9" s="139" t="s">
        <v>0</v>
      </c>
      <c r="J9" s="122" t="str">
        <f>IF(F9="", "", IFERROR(VLOOKUP(F9, 'Automated Items'!$F$18:$G$23, 2, FALSE), "Not Applicable"))</f>
        <v/>
      </c>
      <c r="K9" s="120" t="str">
        <f>IF(J9="","",IF(J9="Not Applicable","",LOOKUP(J9,'Automated Items'!$F$3:$G$8)))</f>
        <v/>
      </c>
    </row>
    <row r="10" spans="2:14" s="55" customFormat="1" ht="45" customHeight="1" x14ac:dyDescent="0.2">
      <c r="B10" s="139" t="s">
        <v>1</v>
      </c>
      <c r="C10" s="179"/>
      <c r="D10" s="62"/>
      <c r="E10" s="139" t="s">
        <v>1</v>
      </c>
      <c r="F10" s="180"/>
      <c r="G10" s="181"/>
      <c r="H10" s="63"/>
      <c r="I10" s="139" t="s">
        <v>1</v>
      </c>
      <c r="J10" s="122" t="str">
        <f>IF(F10="", "", IFERROR(VLOOKUP(F10, 'Automated Items'!$F$18:$G$23, 2, FALSE), "Not Applicable"))</f>
        <v/>
      </c>
      <c r="K10" s="120" t="str">
        <f>IF(J10="","",IF(J10="Not Applicable","",LOOKUP(J10,'Automated Items'!$F$3:$G$8)))</f>
        <v/>
      </c>
    </row>
    <row r="11" spans="2:14" s="55" customFormat="1" ht="45" customHeight="1" x14ac:dyDescent="0.2">
      <c r="B11" s="139" t="s">
        <v>155</v>
      </c>
      <c r="C11" s="179"/>
      <c r="D11" s="62"/>
      <c r="E11" s="139" t="s">
        <v>2</v>
      </c>
      <c r="F11" s="180"/>
      <c r="G11" s="181"/>
      <c r="H11" s="63"/>
      <c r="I11" s="139" t="s">
        <v>2</v>
      </c>
      <c r="J11" s="122" t="str">
        <f>IF(F11="", "", IFERROR(VLOOKUP(F11, 'Automated Items'!$F$18:$G$23, 2, FALSE), "Not Applicable"))</f>
        <v/>
      </c>
      <c r="K11" s="120" t="str">
        <f>IF(J11="","",IF(J11="Not Applicable","",LOOKUP(J11,'Automated Items'!$F$3:$G$8)))</f>
        <v/>
      </c>
      <c r="N11" s="124"/>
    </row>
    <row r="12" spans="2:14" s="55" customFormat="1" ht="45" customHeight="1" x14ac:dyDescent="0.2">
      <c r="B12" s="182" t="s">
        <v>157</v>
      </c>
      <c r="C12" s="179"/>
      <c r="D12" s="62"/>
      <c r="E12" s="139" t="s">
        <v>160</v>
      </c>
      <c r="F12" s="180"/>
      <c r="G12" s="181"/>
      <c r="H12" s="63"/>
      <c r="I12" s="139" t="s">
        <v>160</v>
      </c>
      <c r="J12" s="122" t="str">
        <f>IF(F12="", "", IFERROR(VLOOKUP(F12, 'Automated Items'!$F$18:$G$23, 2, FALSE), "Not Applicable"))</f>
        <v/>
      </c>
      <c r="K12" s="120" t="str">
        <f>IF(J12="","",IF(J12="Not Applicable","",LOOKUP(J12,'Automated Items'!$F$3:$G$8)))</f>
        <v/>
      </c>
      <c r="M12" s="64"/>
    </row>
    <row r="13" spans="2:14" s="55" customFormat="1" ht="45" customHeight="1" x14ac:dyDescent="0.2">
      <c r="B13" s="139" t="s">
        <v>3</v>
      </c>
      <c r="C13" s="179"/>
      <c r="D13" s="62"/>
      <c r="E13" s="139" t="s">
        <v>3</v>
      </c>
      <c r="F13" s="180"/>
      <c r="G13" s="181"/>
      <c r="H13" s="63"/>
      <c r="I13" s="139" t="s">
        <v>3</v>
      </c>
      <c r="J13" s="122" t="str">
        <f>IF(F13="", "", IFERROR(VLOOKUP(F13, 'Automated Items'!$F$18:$G$23, 2, FALSE), "Not Applicable"))</f>
        <v/>
      </c>
      <c r="K13" s="120" t="str">
        <f>IF(J13="","",IF(J13="Not Applicable","",LOOKUP(J13,'Automated Items'!$F$3:$G$8)))</f>
        <v/>
      </c>
      <c r="M13" s="61"/>
    </row>
    <row r="14" spans="2:14" s="55" customFormat="1" ht="45" customHeight="1" x14ac:dyDescent="0.2">
      <c r="B14" s="182" t="s">
        <v>180</v>
      </c>
      <c r="C14" s="179"/>
      <c r="D14" s="62"/>
      <c r="E14" s="139" t="s">
        <v>15</v>
      </c>
      <c r="F14" s="180"/>
      <c r="G14" s="181"/>
      <c r="H14" s="63"/>
      <c r="I14" s="139" t="s">
        <v>15</v>
      </c>
      <c r="J14" s="122" t="str">
        <f>IF(F14="", "", IFERROR(VLOOKUP(F14, 'Automated Items'!$F$18:$G$23, 2, FALSE), "Not Applicable"))</f>
        <v/>
      </c>
      <c r="K14" s="120" t="str">
        <f>IF(J14="","",IF(J14="Not Applicable","",LOOKUP(J14,'Automated Items'!$F$3:$G$8)))</f>
        <v/>
      </c>
      <c r="M14" s="61"/>
    </row>
    <row r="15" spans="2:14" s="55" customFormat="1" ht="45" customHeight="1" x14ac:dyDescent="0.2">
      <c r="B15" s="139" t="s">
        <v>48</v>
      </c>
      <c r="C15" s="179"/>
      <c r="D15" s="62"/>
      <c r="E15" s="139" t="s">
        <v>48</v>
      </c>
      <c r="F15" s="180"/>
      <c r="G15" s="181"/>
      <c r="H15" s="63"/>
      <c r="I15" s="139" t="s">
        <v>48</v>
      </c>
      <c r="J15" s="122" t="str">
        <f>IF(F15="", "", IFERROR(VLOOKUP(F15, 'Automated Items'!$F$18:$G$23, 2, FALSE), "Not Applicable"))</f>
        <v/>
      </c>
      <c r="K15" s="120" t="str">
        <f>IF(J15="","",IF(J15="Not Applicable","",LOOKUP(J15,'Automated Items'!$F$3:$G$8)))</f>
        <v/>
      </c>
      <c r="M15" s="61"/>
    </row>
    <row r="16" spans="2:14" s="55" customFormat="1" ht="45" customHeight="1" x14ac:dyDescent="0.2">
      <c r="B16" s="139" t="s">
        <v>14</v>
      </c>
      <c r="C16" s="179"/>
      <c r="D16" s="62"/>
      <c r="E16" s="139" t="s">
        <v>14</v>
      </c>
      <c r="F16" s="180"/>
      <c r="G16" s="181"/>
      <c r="H16" s="63"/>
      <c r="I16" s="139" t="s">
        <v>14</v>
      </c>
      <c r="J16" s="122" t="str">
        <f>IF(F16="", "", IFERROR(VLOOKUP(F16, 'Automated Items'!$F$18:$G$23, 2, FALSE), "Not Applicable"))</f>
        <v/>
      </c>
      <c r="K16" s="120" t="str">
        <f>IF(J16="","",IF(J16="Not Applicable","",LOOKUP(J16,'Automated Items'!$F$3:$G$8)))</f>
        <v/>
      </c>
      <c r="M16" s="61"/>
    </row>
    <row r="17" spans="2:13" s="55" customFormat="1" ht="17" thickBot="1" x14ac:dyDescent="0.25">
      <c r="B17" s="59"/>
      <c r="C17" s="59"/>
      <c r="D17" s="59"/>
      <c r="E17" s="59"/>
      <c r="F17" s="59"/>
      <c r="G17" s="59"/>
      <c r="H17" s="59"/>
      <c r="I17" s="59"/>
      <c r="J17" s="59"/>
      <c r="K17" s="59"/>
      <c r="M17" s="61"/>
    </row>
    <row r="18" spans="2:13" s="55" customFormat="1" ht="32" customHeight="1" thickTop="1" x14ac:dyDescent="0.2">
      <c r="B18" s="300" t="s">
        <v>18</v>
      </c>
      <c r="C18" s="301"/>
      <c r="D18" s="65"/>
      <c r="E18" s="300" t="s">
        <v>19</v>
      </c>
      <c r="F18" s="302"/>
      <c r="G18" s="301"/>
      <c r="H18" s="65"/>
      <c r="I18" s="303" t="s">
        <v>20</v>
      </c>
      <c r="J18" s="304"/>
      <c r="K18" s="305"/>
    </row>
    <row r="19" spans="2:13" s="55" customFormat="1" ht="150" customHeight="1" x14ac:dyDescent="0.2">
      <c r="B19" s="306" t="s">
        <v>152</v>
      </c>
      <c r="C19" s="307"/>
      <c r="D19" s="59"/>
      <c r="E19" s="310" t="s">
        <v>172</v>
      </c>
      <c r="F19" s="311"/>
      <c r="G19" s="312"/>
      <c r="H19" s="59"/>
      <c r="I19" s="68" t="s">
        <v>104</v>
      </c>
      <c r="J19" s="69" t="str">
        <f>IF(COUNT(J9:J16)=0,"",AVERAGE(J9:J16))</f>
        <v/>
      </c>
      <c r="K19" s="70" t="str">
        <f>IF(J19="","",
   LOOKUP(J19,'Automated Items'!F11:F16,'Automated Items'!G11:G16)
)</f>
        <v/>
      </c>
      <c r="M19" s="61"/>
    </row>
    <row r="20" spans="2:13" s="55" customFormat="1" ht="172" customHeight="1" thickBot="1" x14ac:dyDescent="0.25">
      <c r="B20" s="308"/>
      <c r="C20" s="309"/>
      <c r="D20" s="59"/>
      <c r="E20" s="313"/>
      <c r="F20" s="314"/>
      <c r="G20" s="315"/>
      <c r="H20" s="59"/>
      <c r="I20" s="288" t="s">
        <v>202</v>
      </c>
      <c r="J20" s="289"/>
      <c r="K20" s="290"/>
    </row>
    <row r="21" spans="2:13" ht="17" thickTop="1" x14ac:dyDescent="0.2">
      <c r="C21" s="5"/>
      <c r="D21" s="5"/>
      <c r="E21" s="5"/>
      <c r="F21" s="5"/>
      <c r="G21" s="5"/>
      <c r="H21" s="5"/>
      <c r="I21" s="5"/>
      <c r="J21" s="5"/>
      <c r="K21" s="5"/>
    </row>
    <row r="22" spans="2:13" x14ac:dyDescent="0.2">
      <c r="B22" s="5"/>
      <c r="C22" s="5"/>
      <c r="D22" s="5"/>
      <c r="E22" s="5"/>
      <c r="F22" s="5"/>
      <c r="G22" s="5"/>
      <c r="H22" s="5"/>
      <c r="I22" s="5"/>
      <c r="J22" s="5"/>
      <c r="K22" s="5"/>
    </row>
    <row r="23" spans="2:13" x14ac:dyDescent="0.2">
      <c r="B23" s="58"/>
    </row>
  </sheetData>
  <sheetProtection algorithmName="SHA-512" hashValue="g+49ALmAaxdc/PHe+PDXkKy3ztE6cfmI9W88Oqa+gDxVZIQlLE/+I5fe9oDl/Z1Swox9Uq9jDrcbFhYlAy8wCQ==" saltValue="aujb7ajeRFctY95oxnfXuw==" spinCount="100000" sheet="1" objects="1" scenarios="1" selectLockedCells="1"/>
  <mergeCells count="15">
    <mergeCell ref="B5:C5"/>
    <mergeCell ref="E5:G5"/>
    <mergeCell ref="I5:K5"/>
    <mergeCell ref="B2:J2"/>
    <mergeCell ref="I20:K20"/>
    <mergeCell ref="B6:C6"/>
    <mergeCell ref="E6:G6"/>
    <mergeCell ref="I6:K6"/>
    <mergeCell ref="B8:C8"/>
    <mergeCell ref="E8:F8"/>
    <mergeCell ref="B18:C18"/>
    <mergeCell ref="E18:G18"/>
    <mergeCell ref="I18:K18"/>
    <mergeCell ref="B19:C20"/>
    <mergeCell ref="E19:G20"/>
  </mergeCells>
  <conditionalFormatting sqref="F9:F16">
    <cfRule type="expression" dxfId="2" priority="1">
      <formula>AND(     $C9&lt;&gt;"",     $F9&lt;&gt;"",     OR(         AND($C9="Yes", $F9="Not Applicable"),         AND($C9="No", $F9&lt;&gt;"Not Applicable")     ) )</formula>
    </cfRule>
  </conditionalFormatting>
  <dataValidations count="14">
    <dataValidation type="list" allowBlank="1" showInputMessage="1" showErrorMessage="1" sqref="H9" xr:uid="{36D72559-5DE3-3048-974F-2C926D39B866}">
      <formula1>IF($C$9="Yes", SelectBackupPower, CannotAnswer)</formula1>
    </dataValidation>
    <dataValidation type="list" allowBlank="1" showInputMessage="1" showErrorMessage="1" sqref="H16" xr:uid="{AF6C3B75-D478-6C4C-9750-AE5333549E5D}">
      <formula1>IF($C$16="Yes", SelectBackupPower, CannotAnswer)</formula1>
    </dataValidation>
    <dataValidation type="list" allowBlank="1" showInputMessage="1" showErrorMessage="1" sqref="H15" xr:uid="{38FD98AF-2947-6D4F-97FB-00EEC252113D}">
      <formula1>IF($C$15="Yes", SelectBackupPower, CannotAnswer)</formula1>
    </dataValidation>
    <dataValidation type="list" allowBlank="1" showInputMessage="1" showErrorMessage="1" sqref="H14" xr:uid="{974E972D-5E50-3A41-892E-BFEA074083DA}">
      <formula1>IF($C$14="Yes", SelectBackupPower, CannotAnswer)</formula1>
    </dataValidation>
    <dataValidation type="list" allowBlank="1" showInputMessage="1" showErrorMessage="1" sqref="H13" xr:uid="{91FB97F1-FBD5-0B4A-9FD7-4D67C59A5A1A}">
      <formula1>IF($C$13="Yes", SelectBackupPower, CannotAnswer)</formula1>
    </dataValidation>
    <dataValidation type="list" allowBlank="1" showInputMessage="1" showErrorMessage="1" sqref="H12" xr:uid="{FC5AF5F4-8E1E-9E46-9559-875663D57ABE}">
      <formula1>IF($C$12="Yes", SelectBackupPower, CannotAnswer)</formula1>
    </dataValidation>
    <dataValidation type="list" allowBlank="1" showInputMessage="1" showErrorMessage="1" sqref="H11" xr:uid="{50E6D469-0A47-F646-8AA5-EE0B5B1C2883}">
      <formula1>IF($C$11="Yes", SelectBackupPower, CannotAnswer)</formula1>
    </dataValidation>
    <dataValidation type="list" allowBlank="1" showInputMessage="1" showErrorMessage="1" sqref="H10" xr:uid="{A1313BEA-C697-FF49-9D76-9858D7CEAC9E}">
      <formula1>IF($C$10="Yes", SelectBackupPower, CannotAnswer)</formula1>
    </dataValidation>
    <dataValidation type="list" allowBlank="1" showInputMessage="1" showErrorMessage="1" sqref="C9:D16" xr:uid="{E2B021F5-973D-B84A-8862-1D937FF3C3F2}">
      <formula1>"Yes, No"</formula1>
    </dataValidation>
    <dataValidation type="list" allowBlank="1" showInputMessage="1" showErrorMessage="1" errorTitle="Changed Yes/No" error="Did you change your answer from Yes to No (or No to Yes) in Step 1? If so, please update the STEP 2 dropdown selection." sqref="F9:F16" xr:uid="{5F61EA4C-684D-D548-BCF9-CDDB6F94A894}">
      <formula1>INDIRECT(C9)</formula1>
    </dataValidation>
    <dataValidation errorStyle="information" allowBlank="1" showInputMessage="1" showErrorMessage="1" errorTitle="Instructions" error="This is a test of instructions for a cell." sqref="E6:G6" xr:uid="{0E91AD9C-5B99-E94C-86F1-8DE15D6AEA74}"/>
    <dataValidation allowBlank="1" showInputMessage="1" showErrorMessage="1" promptTitle="Explanation" prompt="_x000d_Immediate, short-term treatment for a sudden major injury, illness, or medical condition; usually provided at hospitals or urgent care clinics. " sqref="B12 E12 I12" xr:uid="{CF3DC6C0-D9F2-A745-9E0C-7F29F90557CC}"/>
    <dataValidation allowBlank="1" showInputMessage="1" showErrorMessage="1" promptTitle="Instructions" prompt="Some municipal water systems are privately owned. That's OK. _x000d__x000d_Select YES if you have a community water supply that is a public utility." sqref="B14 E14 I14" xr:uid="{D79FC386-435B-0D4D-9A9C-18DE0F77150D}"/>
    <dataValidation allowBlank="1" showInputMessage="1" showErrorMessage="1" promptTitle="Instructions" prompt="Please read the comment box for guidance on estimating backup power availability." sqref="E5" xr:uid="{4D851E54-7323-9F4B-9264-9CE6C0A540B9}"/>
  </dataValidations>
  <printOptions horizontalCentered="1"/>
  <pageMargins left="0.25" right="0.25" top="0.75" bottom="0.4" header="0.3" footer="0.3"/>
  <pageSetup scale="41" orientation="landscape" horizontalDpi="0" verticalDpi="0"/>
  <headerFooter scaleWithDoc="0">
    <oddFooter xml:space="preserve">&amp;C&amp;"Arial,Regular"&amp;9&amp;K000000Community Energy Resilience Scoring Tool   |   Printed &amp;D </oddFooter>
  </headerFooter>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6D3EB-E5CE-B244-B243-2F3354168503}">
  <sheetPr>
    <tabColor theme="6" tint="-0.249977111117893"/>
    <pageSetUpPr fitToPage="1"/>
  </sheetPr>
  <dimension ref="B1:O23"/>
  <sheetViews>
    <sheetView showGridLines="0" showRowColHeaders="0" topLeftCell="A5" zoomScale="90" zoomScaleNormal="90" workbookViewId="0">
      <selection activeCell="G11" sqref="G11"/>
    </sheetView>
  </sheetViews>
  <sheetFormatPr baseColWidth="10" defaultRowHeight="16" x14ac:dyDescent="0.2"/>
  <cols>
    <col min="1" max="1" width="4.83203125" customWidth="1"/>
    <col min="2" max="2" width="48.33203125" customWidth="1"/>
    <col min="3" max="3" width="14.5" customWidth="1"/>
    <col min="4" max="4" width="3.83203125" customWidth="1"/>
    <col min="5" max="5" width="32" customWidth="1"/>
    <col min="6" max="6" width="27.83203125" customWidth="1"/>
    <col min="7" max="7" width="35.83203125" customWidth="1"/>
    <col min="8" max="8" width="3.83203125" customWidth="1"/>
    <col min="9" max="9" width="31.5" customWidth="1"/>
    <col min="10" max="10" width="12.1640625" customWidth="1"/>
    <col min="11" max="11" width="55" customWidth="1"/>
  </cols>
  <sheetData>
    <row r="1" spans="2:15" s="55" customFormat="1" ht="17" thickBot="1" x14ac:dyDescent="0.25"/>
    <row r="2" spans="2:15" s="55" customFormat="1" ht="137" customHeight="1" thickTop="1" thickBot="1" x14ac:dyDescent="0.25">
      <c r="B2" s="316" t="s">
        <v>191</v>
      </c>
      <c r="C2" s="316"/>
      <c r="D2" s="316"/>
      <c r="E2" s="316"/>
      <c r="F2" s="316"/>
      <c r="G2" s="316"/>
      <c r="H2" s="316"/>
      <c r="I2" s="316"/>
      <c r="J2" s="316"/>
      <c r="K2" s="175" t="str">
        <f>'START HERE'!K45</f>
        <v>My Town</v>
      </c>
    </row>
    <row r="3" spans="2:15" s="55" customFormat="1" ht="17" thickTop="1" x14ac:dyDescent="0.2"/>
    <row r="4" spans="2:15" s="55" customFormat="1" x14ac:dyDescent="0.2"/>
    <row r="5" spans="2:15" s="56" customFormat="1" ht="32" customHeight="1" thickBot="1" x14ac:dyDescent="0.25">
      <c r="B5" s="329" t="s">
        <v>16</v>
      </c>
      <c r="C5" s="330"/>
      <c r="E5" s="331" t="s">
        <v>159</v>
      </c>
      <c r="F5" s="332"/>
      <c r="G5" s="333"/>
      <c r="I5" s="329" t="s">
        <v>245</v>
      </c>
      <c r="J5" s="334"/>
      <c r="K5" s="330"/>
    </row>
    <row r="6" spans="2:15" s="55" customFormat="1" ht="274" customHeight="1" x14ac:dyDescent="0.2">
      <c r="B6" s="335" t="s">
        <v>163</v>
      </c>
      <c r="C6" s="336"/>
      <c r="D6" s="57"/>
      <c r="E6" s="337" t="s">
        <v>153</v>
      </c>
      <c r="F6" s="338"/>
      <c r="G6" s="339"/>
      <c r="H6" s="58" t="s">
        <v>102</v>
      </c>
      <c r="I6" s="337" t="s">
        <v>246</v>
      </c>
      <c r="J6" s="338"/>
      <c r="K6" s="339"/>
    </row>
    <row r="7" spans="2:15" s="55" customFormat="1" x14ac:dyDescent="0.2">
      <c r="B7" s="57"/>
      <c r="C7" s="57"/>
      <c r="D7" s="57"/>
      <c r="E7" s="57"/>
      <c r="F7" s="58"/>
      <c r="G7" s="58"/>
      <c r="H7" s="58"/>
      <c r="I7" s="58"/>
      <c r="J7" s="58"/>
      <c r="K7" s="59"/>
    </row>
    <row r="8" spans="2:15" s="55" customFormat="1" ht="101" customHeight="1" x14ac:dyDescent="0.2">
      <c r="B8" s="340" t="s">
        <v>162</v>
      </c>
      <c r="C8" s="340"/>
      <c r="D8" s="57"/>
      <c r="E8" s="340" t="s">
        <v>262</v>
      </c>
      <c r="F8" s="340"/>
      <c r="G8" s="131" t="s">
        <v>145</v>
      </c>
      <c r="H8" s="60"/>
      <c r="I8" s="60"/>
      <c r="J8" s="131" t="s">
        <v>250</v>
      </c>
      <c r="K8" s="132" t="s">
        <v>247</v>
      </c>
      <c r="L8" s="61"/>
      <c r="M8" s="61"/>
      <c r="N8" s="61"/>
      <c r="O8" s="61"/>
    </row>
    <row r="9" spans="2:15" s="55" customFormat="1" ht="45" customHeight="1" x14ac:dyDescent="0.2">
      <c r="B9" s="140" t="s">
        <v>169</v>
      </c>
      <c r="C9" s="179"/>
      <c r="D9" s="62"/>
      <c r="E9" s="139" t="s">
        <v>169</v>
      </c>
      <c r="F9" s="180"/>
      <c r="G9" s="181"/>
      <c r="H9" s="63"/>
      <c r="I9" s="139" t="s">
        <v>169</v>
      </c>
      <c r="J9" s="122" t="str">
        <f>IF(F9="", "", IFERROR(VLOOKUP(F9, 'Automated Items'!$F$18:$G$23, 2, FALSE), "Not Applicable"))</f>
        <v/>
      </c>
      <c r="K9" s="120" t="str">
        <f>IF(J9="","",IF(J9="Not Applicable","",LOOKUP(J9,'Automated Items'!$F$3:$G$8)))</f>
        <v/>
      </c>
    </row>
    <row r="10" spans="2:15" s="55" customFormat="1" ht="45" customHeight="1" x14ac:dyDescent="0.2">
      <c r="B10" s="140" t="s">
        <v>29</v>
      </c>
      <c r="C10" s="179"/>
      <c r="D10" s="62"/>
      <c r="E10" s="139" t="s">
        <v>29</v>
      </c>
      <c r="F10" s="180"/>
      <c r="G10" s="181"/>
      <c r="H10" s="63"/>
      <c r="I10" s="139" t="s">
        <v>29</v>
      </c>
      <c r="J10" s="122" t="str">
        <f>IF(F10="", "", IFERROR(VLOOKUP(F10, 'Automated Items'!$F$18:$G$23, 2, FALSE), "Not Applicable"))</f>
        <v/>
      </c>
      <c r="K10" s="120" t="str">
        <f>IF(J10="","",IF(J10="Not Applicable","",LOOKUP(J10,'Automated Items'!$F$3:$G$8)))</f>
        <v/>
      </c>
    </row>
    <row r="11" spans="2:15" s="55" customFormat="1" ht="45" customHeight="1" x14ac:dyDescent="0.2">
      <c r="B11" s="182" t="s">
        <v>166</v>
      </c>
      <c r="C11" s="179"/>
      <c r="D11" s="62"/>
      <c r="E11" s="139" t="s">
        <v>30</v>
      </c>
      <c r="F11" s="180"/>
      <c r="G11" s="181"/>
      <c r="H11" s="63"/>
      <c r="I11" s="139" t="s">
        <v>30</v>
      </c>
      <c r="J11" s="122" t="str">
        <f>IF(F11="", "", IFERROR(VLOOKUP(F11, 'Automated Items'!$F$18:$G$23, 2, FALSE), "Not Applicable"))</f>
        <v/>
      </c>
      <c r="K11" s="120" t="str">
        <f>IF(J11="","",IF(J11="Not Applicable","",LOOKUP(J11,'Automated Items'!$F$3:$G$8)))</f>
        <v/>
      </c>
      <c r="O11" s="124"/>
    </row>
    <row r="12" spans="2:15" s="55" customFormat="1" ht="45" customHeight="1" x14ac:dyDescent="0.2">
      <c r="B12" s="182" t="s">
        <v>168</v>
      </c>
      <c r="C12" s="179"/>
      <c r="D12" s="62"/>
      <c r="E12" s="139" t="s">
        <v>32</v>
      </c>
      <c r="F12" s="180"/>
      <c r="G12" s="181"/>
      <c r="H12" s="63"/>
      <c r="I12" s="139" t="s">
        <v>32</v>
      </c>
      <c r="J12" s="122" t="str">
        <f>IF(F12="", "", IFERROR(VLOOKUP(F12, 'Automated Items'!$F$18:$G$23, 2, FALSE), "Not Applicable"))</f>
        <v/>
      </c>
      <c r="K12" s="120" t="str">
        <f>IF(J12="","",IF(J12="Not Applicable","",LOOKUP(J12,'Automated Items'!$F$3:$G$8)))</f>
        <v/>
      </c>
      <c r="N12" s="64"/>
    </row>
    <row r="13" spans="2:15" s="55" customFormat="1" ht="45" customHeight="1" x14ac:dyDescent="0.2">
      <c r="B13" s="182" t="s">
        <v>170</v>
      </c>
      <c r="C13" s="179"/>
      <c r="D13" s="62"/>
      <c r="E13" s="139" t="s">
        <v>34</v>
      </c>
      <c r="F13" s="180"/>
      <c r="G13" s="181"/>
      <c r="H13" s="63"/>
      <c r="I13" s="139" t="s">
        <v>34</v>
      </c>
      <c r="J13" s="122" t="str">
        <f>IF(F13="", "", IFERROR(VLOOKUP(F13, 'Automated Items'!$F$18:$G$23, 2, FALSE), "Not Applicable"))</f>
        <v/>
      </c>
      <c r="K13" s="120" t="str">
        <f>IF(J13="","",IF(J13="Not Applicable","",LOOKUP(J13,'Automated Items'!$F$3:$G$8)))</f>
        <v/>
      </c>
      <c r="N13" s="61"/>
    </row>
    <row r="14" spans="2:15" s="55" customFormat="1" ht="45" customHeight="1" x14ac:dyDescent="0.2">
      <c r="B14" s="182" t="s">
        <v>167</v>
      </c>
      <c r="C14" s="179"/>
      <c r="D14" s="62"/>
      <c r="E14" s="139" t="s">
        <v>31</v>
      </c>
      <c r="F14" s="180"/>
      <c r="G14" s="181"/>
      <c r="H14" s="63"/>
      <c r="I14" s="139" t="s">
        <v>31</v>
      </c>
      <c r="J14" s="122" t="str">
        <f>IF(F14="", "", IFERROR(VLOOKUP(F14, 'Automated Items'!$F$18:$G$23, 2, FALSE), "Not Applicable"))</f>
        <v/>
      </c>
      <c r="K14" s="120" t="str">
        <f>IF(J14="","",IF(J14="Not Applicable","",LOOKUP(J14,'Automated Items'!$F$3:$G$8)))</f>
        <v/>
      </c>
      <c r="L14" s="123"/>
      <c r="N14" s="61"/>
    </row>
    <row r="15" spans="2:15" s="55" customFormat="1" ht="45" customHeight="1" x14ac:dyDescent="0.2">
      <c r="B15" s="139" t="s">
        <v>33</v>
      </c>
      <c r="C15" s="179"/>
      <c r="D15" s="62"/>
      <c r="E15" s="139" t="s">
        <v>33</v>
      </c>
      <c r="F15" s="180"/>
      <c r="G15" s="181"/>
      <c r="H15" s="63"/>
      <c r="I15" s="139" t="s">
        <v>33</v>
      </c>
      <c r="J15" s="122" t="str">
        <f>IF(F15="", "", IFERROR(VLOOKUP(F15, 'Automated Items'!$F$18:$G$23, 2, FALSE), "Not Applicable"))</f>
        <v/>
      </c>
      <c r="K15" s="120" t="str">
        <f>IF(J15="","",IF(J15="Not Applicable","",LOOKUP(J15,'Automated Items'!$F$3:$G$8)))</f>
        <v/>
      </c>
      <c r="N15" s="61"/>
    </row>
    <row r="16" spans="2:15" s="55" customFormat="1" ht="45" customHeight="1" x14ac:dyDescent="0.2">
      <c r="B16" s="139" t="s">
        <v>35</v>
      </c>
      <c r="C16" s="179"/>
      <c r="D16" s="62"/>
      <c r="E16" s="139" t="s">
        <v>35</v>
      </c>
      <c r="F16" s="180"/>
      <c r="G16" s="181"/>
      <c r="H16" s="63"/>
      <c r="I16" s="139" t="s">
        <v>35</v>
      </c>
      <c r="J16" s="122" t="str">
        <f>IF(F16="", "", IFERROR(VLOOKUP(F16, 'Automated Items'!$F$18:$G$23, 2, FALSE), "Not Applicable"))</f>
        <v/>
      </c>
      <c r="K16" s="120" t="str">
        <f>IF(J16="","",IF(J16="Not Applicable","",LOOKUP(J16,'Automated Items'!$F$3:$G$8)))</f>
        <v/>
      </c>
      <c r="N16" s="61"/>
    </row>
    <row r="17" spans="2:14" s="55" customFormat="1" ht="17" thickBot="1" x14ac:dyDescent="0.25">
      <c r="B17" s="59"/>
      <c r="C17" s="59"/>
      <c r="D17" s="59"/>
      <c r="E17" s="59"/>
      <c r="F17" s="59"/>
      <c r="G17" s="59"/>
      <c r="H17" s="59"/>
      <c r="I17" s="59"/>
      <c r="J17" s="59"/>
      <c r="K17" s="59"/>
      <c r="N17" s="61"/>
    </row>
    <row r="18" spans="2:14" s="55" customFormat="1" ht="32" customHeight="1" thickTop="1" x14ac:dyDescent="0.2">
      <c r="B18" s="341" t="s">
        <v>18</v>
      </c>
      <c r="C18" s="342"/>
      <c r="D18" s="65"/>
      <c r="E18" s="341" t="s">
        <v>19</v>
      </c>
      <c r="F18" s="343"/>
      <c r="G18" s="342"/>
      <c r="H18" s="65"/>
      <c r="I18" s="344" t="s">
        <v>20</v>
      </c>
      <c r="J18" s="345"/>
      <c r="K18" s="346"/>
    </row>
    <row r="19" spans="2:14" s="55" customFormat="1" ht="150" customHeight="1" x14ac:dyDescent="0.2">
      <c r="B19" s="317" t="s">
        <v>164</v>
      </c>
      <c r="C19" s="318"/>
      <c r="D19" s="59"/>
      <c r="E19" s="321" t="s">
        <v>171</v>
      </c>
      <c r="F19" s="311"/>
      <c r="G19" s="322"/>
      <c r="H19" s="59"/>
      <c r="I19" s="129" t="s">
        <v>165</v>
      </c>
      <c r="J19" s="69" t="str">
        <f>IF(COUNT(J9:J16)=0,"",AVERAGE(J9:J16))</f>
        <v/>
      </c>
      <c r="K19" s="130" t="str">
        <f>IF('Emergency Management'!J19="","",
   LOOKUP('Emergency Management'!J19,'Automated Items'!F11:F16,'Automated Items'!G11:G16)
)</f>
        <v/>
      </c>
      <c r="N19" s="61"/>
    </row>
    <row r="20" spans="2:14" s="55" customFormat="1" ht="172" customHeight="1" thickBot="1" x14ac:dyDescent="0.25">
      <c r="B20" s="319"/>
      <c r="C20" s="320"/>
      <c r="D20" s="59"/>
      <c r="E20" s="323"/>
      <c r="F20" s="324"/>
      <c r="G20" s="325"/>
      <c r="H20" s="59"/>
      <c r="I20" s="326" t="s">
        <v>242</v>
      </c>
      <c r="J20" s="327"/>
      <c r="K20" s="328"/>
    </row>
    <row r="21" spans="2:14" ht="17" thickTop="1" x14ac:dyDescent="0.2">
      <c r="C21" s="5"/>
      <c r="D21" s="5"/>
      <c r="E21" s="5"/>
      <c r="F21" s="5"/>
      <c r="G21" s="5"/>
      <c r="H21" s="5"/>
      <c r="I21" s="5"/>
      <c r="J21" s="5"/>
      <c r="K21" s="5"/>
    </row>
    <row r="22" spans="2:14" x14ac:dyDescent="0.2">
      <c r="B22" s="5"/>
      <c r="C22" s="5"/>
      <c r="D22" s="5"/>
      <c r="E22" s="5"/>
      <c r="F22" s="5"/>
      <c r="G22" s="5"/>
      <c r="H22" s="5"/>
      <c r="I22" s="5"/>
      <c r="J22" s="5"/>
      <c r="K22" s="5"/>
    </row>
    <row r="23" spans="2:14" x14ac:dyDescent="0.2">
      <c r="B23" s="58"/>
    </row>
  </sheetData>
  <sheetProtection algorithmName="SHA-512" hashValue="e1SqMhBYxxUgsNJhk7gC8GIEjeXD30uOVnp15NObZcC1Vh/rdwQbYWfQCtMbZjt5XU4K12UN+tXka9wONkk5dg==" saltValue="eavBTc9FnNNrxFg6o+zlqA==" spinCount="100000" sheet="1" objects="1" scenarios="1" selectLockedCells="1"/>
  <mergeCells count="15">
    <mergeCell ref="B2:J2"/>
    <mergeCell ref="B19:C20"/>
    <mergeCell ref="E19:G20"/>
    <mergeCell ref="I20:K20"/>
    <mergeCell ref="B5:C5"/>
    <mergeCell ref="E5:G5"/>
    <mergeCell ref="I5:K5"/>
    <mergeCell ref="B6:C6"/>
    <mergeCell ref="E6:G6"/>
    <mergeCell ref="I6:K6"/>
    <mergeCell ref="B8:C8"/>
    <mergeCell ref="E8:F8"/>
    <mergeCell ref="B18:C18"/>
    <mergeCell ref="E18:G18"/>
    <mergeCell ref="I18:K18"/>
  </mergeCells>
  <conditionalFormatting sqref="F9:F16">
    <cfRule type="expression" dxfId="1" priority="1">
      <formula>AND(     $C9&lt;&gt;"",     $F9&lt;&gt;"",     OR(         AND($C9="Yes", $F9="Not Applicable"),         AND($C9="No", $F9&lt;&gt;"Not Applicable")     ) )</formula>
    </cfRule>
  </conditionalFormatting>
  <dataValidations count="16">
    <dataValidation allowBlank="1" showInputMessage="1" showErrorMessage="1" promptTitle="Explanation" prompt="Necessities such as food, water, clothing, diapers and baby formula." sqref="B11" xr:uid="{730B11F5-314C-2745-91FA-8E6D79C2D078}"/>
    <dataValidation errorStyle="information" allowBlank="1" showInputMessage="1" showErrorMessage="1" errorTitle="Instructions" error="This is a test of instructions for a cell." sqref="E6:G6" xr:uid="{9A931D6A-56FF-1D4A-9A85-91638027110C}"/>
    <dataValidation type="list" allowBlank="1" showInputMessage="1" showErrorMessage="1" errorTitle="Changed Yes/No" error="Did you change your answer from Yes to No (or No to Yes) in Step 1? If so, please update the STEP 2 dropdown selection." sqref="F9:F16" xr:uid="{E28311E1-DD7A-E844-80BB-0767FEA4D8DD}">
      <formula1>INDIRECT(C9)</formula1>
    </dataValidation>
    <dataValidation type="list" allowBlank="1" showInputMessage="1" showErrorMessage="1" sqref="C9:D16" xr:uid="{40A621E5-4DC3-1740-BE24-1C1ED349BF00}">
      <formula1>"Yes, No"</formula1>
    </dataValidation>
    <dataValidation type="list" allowBlank="1" showInputMessage="1" showErrorMessage="1" sqref="H10" xr:uid="{5CE4E4BC-AD59-1241-A35C-518180D66352}">
      <formula1>IF($C$10="Yes", SelectBackupPower, CannotAnswer)</formula1>
    </dataValidation>
    <dataValidation type="list" allowBlank="1" showInputMessage="1" showErrorMessage="1" sqref="H11" xr:uid="{0327D02A-1429-224A-8AF6-3ECE8296191C}">
      <formula1>IF($C$11="Yes", SelectBackupPower, CannotAnswer)</formula1>
    </dataValidation>
    <dataValidation type="list" allowBlank="1" showInputMessage="1" showErrorMessage="1" sqref="H12" xr:uid="{01EAED97-5C99-0E42-A390-9EB71FD5E0DE}">
      <formula1>IF($C$12="Yes", SelectBackupPower, CannotAnswer)</formula1>
    </dataValidation>
    <dataValidation type="list" allowBlank="1" showInputMessage="1" showErrorMessage="1" sqref="H13" xr:uid="{BAEC0E5D-09FF-CC43-9495-0689DCAD07A7}">
      <formula1>IF($C$13="Yes", SelectBackupPower, CannotAnswer)</formula1>
    </dataValidation>
    <dataValidation type="list" allowBlank="1" showInputMessage="1" showErrorMessage="1" sqref="H14" xr:uid="{7A5E4EAA-556D-1C4A-90AB-919ADEB99E07}">
      <formula1>IF($C$14="Yes", SelectBackupPower, CannotAnswer)</formula1>
    </dataValidation>
    <dataValidation type="list" allowBlank="1" showInputMessage="1" showErrorMessage="1" sqref="H15" xr:uid="{E34613C7-019C-4449-8538-FF74B0B83005}">
      <formula1>IF($C$15="Yes", SelectBackupPower, CannotAnswer)</formula1>
    </dataValidation>
    <dataValidation type="list" allowBlank="1" showInputMessage="1" showErrorMessage="1" sqref="H16" xr:uid="{B3AB366A-7AD2-D548-8B5B-5E86BA83D393}">
      <formula1>IF($C$16="Yes", SelectBackupPower, CannotAnswer)</formula1>
    </dataValidation>
    <dataValidation type="list" allowBlank="1" showInputMessage="1" showErrorMessage="1" sqref="H9" xr:uid="{00DA5051-6927-2C4C-A50A-C22F7550E3DF}">
      <formula1>IF($C$9="Yes", SelectBackupPower, CannotAnswer)</formula1>
    </dataValidation>
    <dataValidation allowBlank="1" showInputMessage="1" showErrorMessage="1" promptTitle="Instructions" prompt="Please read the comment box for guidance on estimating backup power availability." sqref="E5:G5" xr:uid="{99A4F09E-76D3-584B-A494-1BB041E468EB}"/>
    <dataValidation allowBlank="1" showInputMessage="1" showErrorMessage="1" promptTitle="Explanation" prompt="In this context, an animal shelter where people can safely leave pets if they need to evacuate." sqref="B14" xr:uid="{E632F70C-1B11-5C4A-9505-333C848B60B1}"/>
    <dataValidation allowBlank="1" showInputMessage="1" showErrorMessage="1" promptTitle="Explanation" prompt="Communication intended for all residents in the community. Often through websites, Facebook, text alerts, Twitter [X], or automated phone calls." sqref="B12" xr:uid="{88637461-2F5E-8248-8575-819D38BFB939}"/>
    <dataValidation allowBlank="1" showInputMessage="1" showErrorMessage="1" promptTitle="Explanation" prompt="For people who are physically or mentally disabled and must be moved or evacuated._x000a__x000d_" sqref="B13" xr:uid="{29D2B9EF-6661-734F-A2CE-58A27ACE91E0}"/>
  </dataValidations>
  <printOptions horizontalCentered="1"/>
  <pageMargins left="0.25" right="0.25" top="0.75" bottom="0.4" header="0.3" footer="0.3"/>
  <pageSetup scale="41" orientation="landscape" horizontalDpi="0" verticalDpi="0"/>
  <headerFooter scaleWithDoc="0">
    <oddFooter xml:space="preserve">&amp;C&amp;"Arial,Regular"&amp;9&amp;K000000Community Energy Resilience Scoring Tool   |   Printed &amp;D </oddFooter>
  </headerFooter>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2A8D9-8D2C-4043-AB59-6108FDD02E6E}">
  <sheetPr>
    <tabColor theme="7" tint="-0.499984740745262"/>
    <pageSetUpPr fitToPage="1"/>
  </sheetPr>
  <dimension ref="B1:R23"/>
  <sheetViews>
    <sheetView showGridLines="0" showRowColHeaders="0" tabSelected="1" topLeftCell="A6" zoomScale="90" zoomScaleNormal="90" workbookViewId="0">
      <selection activeCell="B13" sqref="B13"/>
    </sheetView>
  </sheetViews>
  <sheetFormatPr baseColWidth="10" defaultRowHeight="16" x14ac:dyDescent="0.2"/>
  <cols>
    <col min="1" max="1" width="4.83203125" customWidth="1"/>
    <col min="2" max="2" width="48.33203125" customWidth="1"/>
    <col min="3" max="3" width="14.5" customWidth="1"/>
    <col min="4" max="4" width="3.83203125" customWidth="1"/>
    <col min="5" max="5" width="32" customWidth="1"/>
    <col min="6" max="6" width="27.83203125" customWidth="1"/>
    <col min="7" max="7" width="35.83203125" customWidth="1"/>
    <col min="8" max="8" width="3.83203125" customWidth="1"/>
    <col min="9" max="9" width="31.5" customWidth="1"/>
    <col min="10" max="10" width="12.1640625" customWidth="1"/>
    <col min="11" max="11" width="55" customWidth="1"/>
  </cols>
  <sheetData>
    <row r="1" spans="2:18" s="55" customFormat="1" ht="17" thickBot="1" x14ac:dyDescent="0.25"/>
    <row r="2" spans="2:18" s="55" customFormat="1" ht="137" customHeight="1" thickTop="1" thickBot="1" x14ac:dyDescent="0.25">
      <c r="B2" s="347" t="s">
        <v>192</v>
      </c>
      <c r="C2" s="347"/>
      <c r="D2" s="347"/>
      <c r="E2" s="347"/>
      <c r="F2" s="347"/>
      <c r="G2" s="347"/>
      <c r="H2" s="347"/>
      <c r="I2" s="347"/>
      <c r="J2" s="347"/>
      <c r="K2" s="176" t="str">
        <f>'START HERE'!K45</f>
        <v>My Town</v>
      </c>
    </row>
    <row r="3" spans="2:18" s="55" customFormat="1" ht="17" thickTop="1" x14ac:dyDescent="0.2"/>
    <row r="4" spans="2:18" s="55" customFormat="1" x14ac:dyDescent="0.2"/>
    <row r="5" spans="2:18" s="56" customFormat="1" ht="32" customHeight="1" thickBot="1" x14ac:dyDescent="0.25">
      <c r="B5" s="351" t="s">
        <v>16</v>
      </c>
      <c r="C5" s="352"/>
      <c r="E5" s="351" t="s">
        <v>17</v>
      </c>
      <c r="F5" s="353"/>
      <c r="G5" s="352"/>
      <c r="I5" s="351" t="s">
        <v>245</v>
      </c>
      <c r="J5" s="353"/>
      <c r="K5" s="352"/>
    </row>
    <row r="6" spans="2:18" s="55" customFormat="1" ht="274" customHeight="1" x14ac:dyDescent="0.2">
      <c r="B6" s="354" t="s">
        <v>243</v>
      </c>
      <c r="C6" s="355"/>
      <c r="D6" s="57"/>
      <c r="E6" s="356" t="s">
        <v>153</v>
      </c>
      <c r="F6" s="357"/>
      <c r="G6" s="358"/>
      <c r="H6" s="58" t="s">
        <v>102</v>
      </c>
      <c r="I6" s="356" t="s">
        <v>246</v>
      </c>
      <c r="J6" s="357"/>
      <c r="K6" s="358"/>
    </row>
    <row r="7" spans="2:18" s="55" customFormat="1" x14ac:dyDescent="0.2">
      <c r="B7" s="57"/>
      <c r="C7" s="57"/>
      <c r="D7" s="57"/>
      <c r="E7" s="57"/>
      <c r="F7" s="58"/>
      <c r="G7" s="58"/>
      <c r="H7" s="58"/>
      <c r="I7" s="58"/>
      <c r="J7" s="58"/>
      <c r="K7" s="59"/>
    </row>
    <row r="8" spans="2:18" s="55" customFormat="1" ht="101" customHeight="1" x14ac:dyDescent="0.2">
      <c r="B8" s="359" t="s">
        <v>101</v>
      </c>
      <c r="C8" s="359"/>
      <c r="D8" s="57"/>
      <c r="E8" s="360" t="s">
        <v>273</v>
      </c>
      <c r="F8" s="360"/>
      <c r="G8" s="134" t="s">
        <v>200</v>
      </c>
      <c r="H8" s="60"/>
      <c r="I8" s="60"/>
      <c r="J8" s="134" t="s">
        <v>244</v>
      </c>
      <c r="K8" s="135" t="s">
        <v>247</v>
      </c>
      <c r="L8" s="61"/>
      <c r="M8" s="61"/>
      <c r="N8" s="61"/>
      <c r="O8" s="61"/>
    </row>
    <row r="9" spans="2:18" s="55" customFormat="1" ht="45" customHeight="1" x14ac:dyDescent="0.2">
      <c r="B9" s="183" t="s">
        <v>173</v>
      </c>
      <c r="C9" s="179"/>
      <c r="D9" s="62"/>
      <c r="E9" s="128" t="s">
        <v>36</v>
      </c>
      <c r="F9" s="180"/>
      <c r="G9" s="181"/>
      <c r="H9" s="63"/>
      <c r="I9" s="128" t="s">
        <v>36</v>
      </c>
      <c r="J9" s="122" t="str">
        <f>IF(F9="", "", IFERROR(VLOOKUP(F9, 'Automated Items'!$F$18:$G$23, 2, FALSE), "Not Applicable"))</f>
        <v/>
      </c>
      <c r="K9" s="120" t="str">
        <f>IF(J9="","",IF(J9="Not Applicable","",LOOKUP(J9,'Automated Items'!$F$3:$G$8)))</f>
        <v/>
      </c>
    </row>
    <row r="10" spans="2:18" s="55" customFormat="1" ht="45" customHeight="1" x14ac:dyDescent="0.2">
      <c r="B10" s="183" t="s">
        <v>174</v>
      </c>
      <c r="C10" s="179"/>
      <c r="D10" s="62"/>
      <c r="E10" s="133" t="s">
        <v>37</v>
      </c>
      <c r="F10" s="180"/>
      <c r="G10" s="181"/>
      <c r="H10" s="63"/>
      <c r="I10" s="128" t="s">
        <v>37</v>
      </c>
      <c r="J10" s="122" t="str">
        <f>IF(F10="", "", IFERROR(VLOOKUP(F10, 'Automated Items'!$F$18:$G$23, 2, FALSE), "Not Applicable"))</f>
        <v/>
      </c>
      <c r="K10" s="120" t="str">
        <f>IF(J10="","",IF(J10="Not Applicable","",LOOKUP(J10,'Automated Items'!$F$3:$G$8)))</f>
        <v/>
      </c>
    </row>
    <row r="11" spans="2:18" s="55" customFormat="1" ht="45" customHeight="1" x14ac:dyDescent="0.2">
      <c r="B11" s="183" t="s">
        <v>175</v>
      </c>
      <c r="C11" s="179"/>
      <c r="D11" s="62"/>
      <c r="E11" s="128" t="s">
        <v>38</v>
      </c>
      <c r="F11" s="180"/>
      <c r="G11" s="181"/>
      <c r="H11" s="63"/>
      <c r="I11" s="128" t="s">
        <v>38</v>
      </c>
      <c r="J11" s="122" t="str">
        <f>IF(F11="", "", IFERROR(VLOOKUP(F11, 'Automated Items'!$F$18:$G$23, 2, FALSE), "Not Applicable"))</f>
        <v/>
      </c>
      <c r="K11" s="120" t="str">
        <f>IF(J11="","",IF(J11="Not Applicable","",LOOKUP(J11,'Automated Items'!$F$3:$G$8)))</f>
        <v/>
      </c>
      <c r="O11" s="124"/>
      <c r="R11" s="6"/>
    </row>
    <row r="12" spans="2:18" s="55" customFormat="1" ht="45" customHeight="1" x14ac:dyDescent="0.2">
      <c r="B12" s="128" t="s">
        <v>39</v>
      </c>
      <c r="C12" s="179"/>
      <c r="D12" s="62"/>
      <c r="E12" s="128" t="s">
        <v>39</v>
      </c>
      <c r="F12" s="180"/>
      <c r="G12" s="181"/>
      <c r="H12" s="63"/>
      <c r="I12" s="128" t="s">
        <v>39</v>
      </c>
      <c r="J12" s="122" t="str">
        <f>IF(F12="", "", IFERROR(VLOOKUP(F12, 'Automated Items'!$F$18:$G$23, 2, FALSE), "Not Applicable"))</f>
        <v/>
      </c>
      <c r="K12" s="120" t="str">
        <f>IF(J12="","",IF(J12="Not Applicable","",LOOKUP(J12,'Automated Items'!$F$3:$G$8)))</f>
        <v/>
      </c>
      <c r="N12" s="64"/>
    </row>
    <row r="13" spans="2:18" s="55" customFormat="1" ht="45" customHeight="1" x14ac:dyDescent="0.2">
      <c r="B13" s="183" t="s">
        <v>177</v>
      </c>
      <c r="C13" s="179"/>
      <c r="D13" s="62"/>
      <c r="E13" s="128" t="s">
        <v>40</v>
      </c>
      <c r="F13" s="180"/>
      <c r="G13" s="181"/>
      <c r="H13" s="63"/>
      <c r="I13" s="128" t="s">
        <v>40</v>
      </c>
      <c r="J13" s="122" t="str">
        <f>IF(F13="", "", IFERROR(VLOOKUP(F13, 'Automated Items'!$F$18:$G$23, 2, FALSE), "Not Applicable"))</f>
        <v/>
      </c>
      <c r="K13" s="120" t="str">
        <f>IF(J13="","",IF(J13="Not Applicable","",LOOKUP(J13,'Automated Items'!$F$3:$G$8)))</f>
        <v/>
      </c>
      <c r="N13" s="61"/>
    </row>
    <row r="14" spans="2:18" s="55" customFormat="1" ht="45" customHeight="1" x14ac:dyDescent="0.2">
      <c r="B14" s="128" t="s">
        <v>41</v>
      </c>
      <c r="C14" s="179"/>
      <c r="D14" s="62"/>
      <c r="E14" s="128" t="s">
        <v>41</v>
      </c>
      <c r="F14" s="180"/>
      <c r="G14" s="181"/>
      <c r="H14" s="63"/>
      <c r="I14" s="128" t="s">
        <v>41</v>
      </c>
      <c r="J14" s="122" t="str">
        <f>IF(F14="", "", IFERROR(VLOOKUP(F14, 'Automated Items'!$F$18:$G$23, 2, FALSE), "Not Applicable"))</f>
        <v/>
      </c>
      <c r="K14" s="120" t="str">
        <f>IF(J14="","",IF(J14="Not Applicable","",LOOKUP(J14,'Automated Items'!$F$3:$G$8)))</f>
        <v/>
      </c>
      <c r="L14" s="123"/>
      <c r="N14" s="61"/>
    </row>
    <row r="15" spans="2:18" s="55" customFormat="1" ht="45" customHeight="1" x14ac:dyDescent="0.2">
      <c r="B15" s="128" t="s">
        <v>42</v>
      </c>
      <c r="C15" s="179"/>
      <c r="D15" s="62"/>
      <c r="E15" s="128" t="s">
        <v>42</v>
      </c>
      <c r="F15" s="180"/>
      <c r="G15" s="181"/>
      <c r="H15" s="63"/>
      <c r="I15" s="128" t="s">
        <v>42</v>
      </c>
      <c r="J15" s="122" t="str">
        <f>IF(F15="", "", IFERROR(VLOOKUP(F15, 'Automated Items'!$F$18:$G$23, 2, FALSE), "Not Applicable"))</f>
        <v/>
      </c>
      <c r="K15" s="120" t="str">
        <f>IF(J15="","",IF(J15="Not Applicable","",LOOKUP(J15,'Automated Items'!$F$3:$G$8)))</f>
        <v/>
      </c>
      <c r="N15" s="61"/>
    </row>
    <row r="16" spans="2:18" s="55" customFormat="1" ht="45" customHeight="1" x14ac:dyDescent="0.2">
      <c r="B16" s="128" t="s">
        <v>43</v>
      </c>
      <c r="C16" s="179"/>
      <c r="D16" s="62"/>
      <c r="E16" s="128" t="s">
        <v>43</v>
      </c>
      <c r="F16" s="180"/>
      <c r="G16" s="181"/>
      <c r="H16" s="63"/>
      <c r="I16" s="128" t="s">
        <v>43</v>
      </c>
      <c r="J16" s="122" t="str">
        <f>IF(F16="", "", IFERROR(VLOOKUP(F16, 'Automated Items'!$F$18:$G$23, 2, FALSE), "Not Applicable"))</f>
        <v/>
      </c>
      <c r="K16" s="120" t="str">
        <f>IF(J16="","",IF(J16="Not Applicable","",LOOKUP(J16,'Automated Items'!$F$3:$G$8)))</f>
        <v/>
      </c>
      <c r="N16" s="61"/>
    </row>
    <row r="17" spans="2:14" s="55" customFormat="1" ht="17" thickBot="1" x14ac:dyDescent="0.25">
      <c r="B17" s="59"/>
      <c r="C17" s="59"/>
      <c r="D17" s="59"/>
      <c r="E17" s="59"/>
      <c r="F17" s="59"/>
      <c r="G17" s="59"/>
      <c r="H17" s="59"/>
      <c r="I17" s="59"/>
      <c r="J17" s="59"/>
      <c r="K17" s="59"/>
      <c r="N17" s="61"/>
    </row>
    <row r="18" spans="2:14" s="55" customFormat="1" ht="32" customHeight="1" thickTop="1" x14ac:dyDescent="0.2">
      <c r="B18" s="361" t="s">
        <v>18</v>
      </c>
      <c r="C18" s="362"/>
      <c r="D18" s="65"/>
      <c r="E18" s="361" t="s">
        <v>19</v>
      </c>
      <c r="F18" s="363"/>
      <c r="G18" s="362"/>
      <c r="H18" s="65"/>
      <c r="I18" s="364" t="s">
        <v>20</v>
      </c>
      <c r="J18" s="365"/>
      <c r="K18" s="366"/>
    </row>
    <row r="19" spans="2:14" s="55" customFormat="1" ht="150" customHeight="1" x14ac:dyDescent="0.2">
      <c r="B19" s="306" t="s">
        <v>176</v>
      </c>
      <c r="C19" s="307"/>
      <c r="D19" s="59"/>
      <c r="E19" s="310" t="s">
        <v>201</v>
      </c>
      <c r="F19" s="311"/>
      <c r="G19" s="312"/>
      <c r="H19" s="59"/>
      <c r="I19" s="68" t="s">
        <v>248</v>
      </c>
      <c r="J19" s="69" t="str">
        <f>IF(COUNT(J9:J16)=0,"",AVERAGE(J9:J16))</f>
        <v/>
      </c>
      <c r="K19" s="70" t="str">
        <f>IF('Community Necessities'!J19="","", LOOKUP('Community Necessities'!J19,'Automated Items'!F11:F16,'Automated Items'!G11:G16))</f>
        <v/>
      </c>
      <c r="N19" s="61"/>
    </row>
    <row r="20" spans="2:14" s="55" customFormat="1" ht="183" customHeight="1" thickBot="1" x14ac:dyDescent="0.25">
      <c r="B20" s="308"/>
      <c r="C20" s="309"/>
      <c r="D20" s="59"/>
      <c r="E20" s="313"/>
      <c r="F20" s="314"/>
      <c r="G20" s="315"/>
      <c r="H20" s="59"/>
      <c r="I20" s="348" t="s">
        <v>249</v>
      </c>
      <c r="J20" s="349"/>
      <c r="K20" s="350"/>
    </row>
    <row r="21" spans="2:14" ht="17" thickTop="1" x14ac:dyDescent="0.2">
      <c r="C21" s="5"/>
      <c r="D21" s="5"/>
      <c r="E21" s="5"/>
      <c r="F21" s="5"/>
      <c r="G21" s="5"/>
      <c r="H21" s="5"/>
      <c r="I21" s="5"/>
      <c r="J21" s="5"/>
      <c r="K21" s="5"/>
    </row>
    <row r="22" spans="2:14" x14ac:dyDescent="0.2">
      <c r="B22" s="5"/>
      <c r="C22" s="5"/>
      <c r="D22" s="5"/>
      <c r="E22" s="5"/>
      <c r="F22" s="5"/>
      <c r="G22" s="5"/>
      <c r="H22" s="5"/>
      <c r="I22" s="5"/>
      <c r="J22" s="5"/>
      <c r="K22" s="5"/>
    </row>
    <row r="23" spans="2:14" x14ac:dyDescent="0.2">
      <c r="B23" s="58"/>
    </row>
  </sheetData>
  <sheetProtection algorithmName="SHA-512" hashValue="444gJVFGRdpq453VDtEZKXmjfrzwMYtu6HA4YLm7HOJUdf3EXJgKu3fm5u1N2Hi2FMXdNWZDDCzkwB7/1fbHdA==" saltValue="Ag7+pGO18HtR1HZneIyI2g==" spinCount="100000" sheet="1" objects="1" scenarios="1" selectLockedCells="1"/>
  <mergeCells count="15">
    <mergeCell ref="B2:J2"/>
    <mergeCell ref="B19:C20"/>
    <mergeCell ref="E19:G20"/>
    <mergeCell ref="I20:K20"/>
    <mergeCell ref="B5:C5"/>
    <mergeCell ref="E5:G5"/>
    <mergeCell ref="I5:K5"/>
    <mergeCell ref="B6:C6"/>
    <mergeCell ref="E6:G6"/>
    <mergeCell ref="I6:K6"/>
    <mergeCell ref="B8:C8"/>
    <mergeCell ref="E8:F8"/>
    <mergeCell ref="B18:C18"/>
    <mergeCell ref="E18:G18"/>
    <mergeCell ref="I18:K18"/>
  </mergeCells>
  <conditionalFormatting sqref="F9:F16">
    <cfRule type="expression" dxfId="0" priority="1">
      <formula>AND(     $C9&lt;&gt;"",     $F9&lt;&gt;"",     OR(         AND($C9="Yes", $F9="Not Applicable"),         AND($C9="No", $F9&lt;&gt;"Not Applicable")     ) )</formula>
    </cfRule>
  </conditionalFormatting>
  <dataValidations count="17">
    <dataValidation errorStyle="information" allowBlank="1" showInputMessage="1" showErrorMessage="1" errorTitle="Instructions" error="This is a test of instructions for a cell." sqref="E6:G6" xr:uid="{F1D3F255-34AE-2941-BA74-80E7FEC19114}"/>
    <dataValidation type="list" allowBlank="1" showInputMessage="1" showErrorMessage="1" errorTitle="Changed Yes/No" error="Did you change your answer from Yes to No (or No to Yes) in Step 1? If so, please update the STEP 2 dropdown selection." sqref="F9:F16" xr:uid="{0553C72A-35C9-2D4D-B011-18FDFA8AD17B}">
      <formula1>INDIRECT(C9)</formula1>
    </dataValidation>
    <dataValidation type="list" allowBlank="1" showInputMessage="1" showErrorMessage="1" sqref="C9:D16" xr:uid="{53132354-EB26-454D-95F5-793640019B6E}">
      <formula1>"Yes, No"</formula1>
    </dataValidation>
    <dataValidation type="list" allowBlank="1" showInputMessage="1" showErrorMessage="1" sqref="H10" xr:uid="{22A45A78-4BB9-CC4C-9A74-C10D39B1C97C}">
      <formula1>IF($C$10="Yes", SelectBackupPower, CannotAnswer)</formula1>
    </dataValidation>
    <dataValidation type="list" allowBlank="1" showInputMessage="1" showErrorMessage="1" sqref="H11" xr:uid="{B609BBF4-5094-364D-B639-6263B47E222E}">
      <formula1>IF($C$11="Yes", SelectBackupPower, CannotAnswer)</formula1>
    </dataValidation>
    <dataValidation type="list" allowBlank="1" showInputMessage="1" showErrorMessage="1" sqref="H12" xr:uid="{76118B2B-7443-614D-B687-7608508558A2}">
      <formula1>IF($C$12="Yes", SelectBackupPower, CannotAnswer)</formula1>
    </dataValidation>
    <dataValidation type="list" allowBlank="1" showInputMessage="1" showErrorMessage="1" sqref="H13" xr:uid="{72D88C77-4C8C-1441-A442-AC6B3E3D91BE}">
      <formula1>IF($C$13="Yes", SelectBackupPower, CannotAnswer)</formula1>
    </dataValidation>
    <dataValidation type="list" allowBlank="1" showInputMessage="1" showErrorMessage="1" sqref="H14" xr:uid="{948FA7F8-8CD7-C44B-873A-8CC73F4E780C}">
      <formula1>IF($C$14="Yes", SelectBackupPower, CannotAnswer)</formula1>
    </dataValidation>
    <dataValidation type="list" allowBlank="1" showInputMessage="1" showErrorMessage="1" sqref="H15" xr:uid="{402DFE0D-BFEE-5647-A748-DBD054992E21}">
      <formula1>IF($C$15="Yes", SelectBackupPower, CannotAnswer)</formula1>
    </dataValidation>
    <dataValidation type="list" allowBlank="1" showInputMessage="1" showErrorMessage="1" sqref="H16" xr:uid="{364EFF83-4097-7640-A8C1-0D4462A07454}">
      <formula1>IF($C$16="Yes", SelectBackupPower, CannotAnswer)</formula1>
    </dataValidation>
    <dataValidation type="list" allowBlank="1" showInputMessage="1" showErrorMessage="1" sqref="H9" xr:uid="{8EC45083-AED5-A44E-8194-064DA3E1B043}">
      <formula1>IF($C$9="Yes", SelectBackupPower, CannotAnswer)</formula1>
    </dataValidation>
    <dataValidation allowBlank="1" showInputMessage="1" showErrorMessage="1" prompt="Acute medical care is when someone receives immediate, short-term treatment for a sudden major injury, illness, or medical condition. This care is usually provided at hospitals or urgent care clinics. " sqref="I12 E12" xr:uid="{79033414-5756-9B43-97DA-551C11F9986B}"/>
    <dataValidation allowBlank="1" showInputMessage="1" showErrorMessage="1" promptTitle="Explanation" prompt="A place where people can charge cell phones or tablets and where the Internet is accessible for free. Examples: a library or internet cafe." sqref="B9" xr:uid="{E3A4245A-ED63-2B46-A0E9-9A51715BDD0C}"/>
    <dataValidation allowBlank="1" showInputMessage="1" showErrorMessage="1" promptTitle="Explanation" prompt="Transportation services available to the general public. Like a bus system, taxi cabs, Uber/Lyft. " sqref="B10" xr:uid="{6195813B-D036-E74B-A96E-7BB8AD841508}"/>
    <dataValidation allowBlank="1" showInputMessage="1" showErrorMessage="1" promptTitle="Explanation" prompt="Included as a vital service because of their role in providing community-wide information, especially during an outage, extreme weather, or emergency event." sqref="B11" xr:uid="{E4457AA1-19AF-144E-AADE-86782CC6B3D9}"/>
    <dataValidation allowBlank="1" showInputMessage="1" showErrorMessage="1" promptTitle="Instructions" prompt="Please read the comment box for guidance on estimating backup power capability." sqref="E8:F8" xr:uid="{4AB48F86-5598-FE44-B928-3766870070F8}"/>
    <dataValidation allowBlank="1" showInputMessage="1" showErrorMessage="1" promptTitle="Explanation" prompt="Not necessarily an actual grocery store. Small or rural communities may have quick-stops, Dollar stores, or big box stores that are major sources of groceries. " sqref="B13" xr:uid="{E7A45BED-208B-8D4C-BA20-351B254D2951}"/>
  </dataValidations>
  <printOptions horizontalCentered="1"/>
  <pageMargins left="0.25" right="0.25" top="0.75" bottom="0.4" header="0.3" footer="0.3"/>
  <pageSetup scale="40" orientation="landscape" horizontalDpi="0" verticalDpi="0"/>
  <headerFooter scaleWithDoc="0">
    <oddFooter xml:space="preserve">&amp;C&amp;"Arial,Regular"&amp;9&amp;K000000Community Energy Resilience Scoring Tool   |   Printed &amp;D </oddFooter>
  </headerFooter>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CA9EE-B0A0-2249-9016-1F8BCD368990}">
  <sheetPr>
    <tabColor theme="8" tint="-0.249977111117893"/>
    <pageSetUpPr fitToPage="1"/>
  </sheetPr>
  <dimension ref="B1:K27"/>
  <sheetViews>
    <sheetView showGridLines="0" showRowColHeaders="0" topLeftCell="A8" zoomScale="90" zoomScaleNormal="90" workbookViewId="0">
      <selection activeCell="F11" sqref="F11:F18"/>
      <extLst>
        <ext xmlns:xlsdti="http://schemas.microsoft.com/office/spreadsheetml/2023/showDataTypeIcons" uri="{77bfe23e-c014-4d31-8a63-9c772dbf06b6}">
          <xlsdti:showDataTypeIcons visible="0"/>
        </ext>
      </extLst>
    </sheetView>
  </sheetViews>
  <sheetFormatPr baseColWidth="10" defaultRowHeight="16" x14ac:dyDescent="0.2"/>
  <cols>
    <col min="1" max="1" width="4.83203125" customWidth="1"/>
    <col min="2" max="2" width="34.83203125" customWidth="1"/>
    <col min="3" max="3" width="82.33203125" customWidth="1"/>
    <col min="4" max="4" width="3.83203125" customWidth="1"/>
    <col min="5" max="5" width="71" customWidth="1"/>
    <col min="6" max="6" width="55.6640625" customWidth="1"/>
    <col min="7" max="7" width="38.6640625" customWidth="1"/>
  </cols>
  <sheetData>
    <row r="1" spans="2:11" s="55" customFormat="1" ht="17" thickBot="1" x14ac:dyDescent="0.25">
      <c r="B1" s="154"/>
    </row>
    <row r="2" spans="2:11" s="55" customFormat="1" ht="137" customHeight="1" thickTop="1" thickBot="1" x14ac:dyDescent="0.25">
      <c r="B2" s="367" t="s">
        <v>217</v>
      </c>
      <c r="C2" s="367"/>
      <c r="D2" s="367"/>
      <c r="E2" s="367"/>
      <c r="F2" s="367"/>
      <c r="G2" s="177" t="str">
        <f>'START HERE'!K45</f>
        <v>My Town</v>
      </c>
    </row>
    <row r="3" spans="2:11" s="55" customFormat="1" ht="13" customHeight="1" thickTop="1" x14ac:dyDescent="0.2">
      <c r="B3" s="97"/>
      <c r="C3" s="97"/>
      <c r="D3" s="97"/>
      <c r="E3" s="97"/>
      <c r="F3" s="97"/>
      <c r="G3" s="261"/>
    </row>
    <row r="4" spans="2:11" s="55" customFormat="1" ht="16" customHeight="1" x14ac:dyDescent="0.2">
      <c r="B4" s="97"/>
      <c r="C4" s="97"/>
      <c r="D4" s="136"/>
    </row>
    <row r="5" spans="2:11" s="55" customFormat="1" ht="93" customHeight="1" x14ac:dyDescent="0.2">
      <c r="B5" s="378" t="s">
        <v>189</v>
      </c>
      <c r="C5" s="378"/>
      <c r="D5" s="378"/>
      <c r="E5" s="378"/>
      <c r="F5" s="378"/>
      <c r="G5" s="378"/>
    </row>
    <row r="6" spans="2:11" s="55" customFormat="1" ht="20" x14ac:dyDescent="0.2">
      <c r="E6" s="379"/>
      <c r="F6" s="379"/>
      <c r="G6" s="379"/>
    </row>
    <row r="7" spans="2:11" s="56" customFormat="1" ht="32" customHeight="1" thickBot="1" x14ac:dyDescent="0.25">
      <c r="B7" s="368" t="s">
        <v>251</v>
      </c>
      <c r="C7" s="369"/>
      <c r="E7" s="380" t="s">
        <v>214</v>
      </c>
      <c r="F7" s="381"/>
      <c r="G7" s="382"/>
    </row>
    <row r="8" spans="2:11" s="55" customFormat="1" ht="157" customHeight="1" x14ac:dyDescent="0.2">
      <c r="B8" s="370" t="s">
        <v>252</v>
      </c>
      <c r="C8" s="371"/>
      <c r="D8" s="58" t="s">
        <v>102</v>
      </c>
      <c r="E8" s="375" t="s">
        <v>261</v>
      </c>
      <c r="F8" s="376"/>
      <c r="G8" s="377"/>
    </row>
    <row r="9" spans="2:11" s="55" customFormat="1" x14ac:dyDescent="0.2">
      <c r="B9" s="57"/>
      <c r="C9" s="58"/>
      <c r="D9" s="58"/>
    </row>
    <row r="10" spans="2:11" s="55" customFormat="1" ht="101" customHeight="1" x14ac:dyDescent="0.2">
      <c r="B10" s="141" t="s">
        <v>186</v>
      </c>
      <c r="C10" s="141" t="s">
        <v>179</v>
      </c>
      <c r="D10" s="60"/>
      <c r="E10" s="141" t="s">
        <v>302</v>
      </c>
      <c r="F10" s="142" t="s">
        <v>272</v>
      </c>
      <c r="G10" s="142" t="s">
        <v>241</v>
      </c>
      <c r="H10" s="61"/>
      <c r="I10" s="61"/>
      <c r="J10" s="61"/>
      <c r="K10" s="61"/>
    </row>
    <row r="11" spans="2:11" s="55" customFormat="1" ht="50" customHeight="1" x14ac:dyDescent="0.2">
      <c r="B11" s="138" t="s">
        <v>181</v>
      </c>
      <c r="C11" s="187" t="s">
        <v>254</v>
      </c>
      <c r="D11" s="63"/>
      <c r="E11" s="137" t="s">
        <v>193</v>
      </c>
      <c r="F11" s="186"/>
      <c r="G11" s="122" t="str">
        <f>IF(F11="","",IF(F11="Not Relevant","",VLOOKUP(F11,'Automated Items'!$G$28:$H$32,2,FALSE)))</f>
        <v/>
      </c>
    </row>
    <row r="12" spans="2:11" s="55" customFormat="1" ht="50" customHeight="1" x14ac:dyDescent="0.2">
      <c r="B12" s="138" t="s">
        <v>178</v>
      </c>
      <c r="C12" s="187" t="s">
        <v>253</v>
      </c>
      <c r="D12" s="63"/>
      <c r="E12" s="137" t="s">
        <v>194</v>
      </c>
      <c r="F12" s="186"/>
      <c r="G12" s="122" t="str">
        <f>IF(F12="","",IF(F12="Not Relevant","",VLOOKUP(F12,'Automated Items'!$G$28:$H$32,2,FALSE)))</f>
        <v/>
      </c>
    </row>
    <row r="13" spans="2:11" s="55" customFormat="1" ht="50" customHeight="1" x14ac:dyDescent="0.2">
      <c r="B13" s="138" t="s">
        <v>182</v>
      </c>
      <c r="C13" s="187" t="s">
        <v>255</v>
      </c>
      <c r="D13" s="63"/>
      <c r="E13" s="137" t="s">
        <v>240</v>
      </c>
      <c r="F13" s="186"/>
      <c r="G13" s="122" t="str">
        <f>IF(F13="","",IF(F13="Not Relevant","",VLOOKUP(F13,'Automated Items'!$G$28:$H$32,2,FALSE)))</f>
        <v/>
      </c>
      <c r="K13" s="124"/>
    </row>
    <row r="14" spans="2:11" s="55" customFormat="1" ht="62" customHeight="1" x14ac:dyDescent="0.2">
      <c r="B14" s="138" t="s">
        <v>183</v>
      </c>
      <c r="C14" s="188" t="s">
        <v>256</v>
      </c>
      <c r="D14" s="63"/>
      <c r="E14" s="137" t="s">
        <v>195</v>
      </c>
      <c r="F14" s="186"/>
      <c r="G14" s="122" t="str">
        <f>IF(F14="","",IF(F14="Not Relevant","",VLOOKUP(F14,'Automated Items'!$G$28:$H$32,2,FALSE)))</f>
        <v/>
      </c>
      <c r="J14" s="64"/>
    </row>
    <row r="15" spans="2:11" s="55" customFormat="1" ht="54" customHeight="1" x14ac:dyDescent="0.2">
      <c r="B15" s="138" t="s">
        <v>184</v>
      </c>
      <c r="C15" s="187" t="s">
        <v>257</v>
      </c>
      <c r="D15" s="63"/>
      <c r="E15" s="137" t="s">
        <v>196</v>
      </c>
      <c r="F15" s="186"/>
      <c r="G15" s="122" t="str">
        <f>IF(F15="","",IF(F15="Not Relevant","",VLOOKUP(F15,'Automated Items'!$G$28:$H$32,2,FALSE)))</f>
        <v/>
      </c>
      <c r="J15" s="61"/>
    </row>
    <row r="16" spans="2:11" s="55" customFormat="1" ht="50" customHeight="1" x14ac:dyDescent="0.2">
      <c r="B16" s="138" t="s">
        <v>185</v>
      </c>
      <c r="C16" s="189" t="s">
        <v>258</v>
      </c>
      <c r="D16" s="63"/>
      <c r="E16" s="137" t="s">
        <v>197</v>
      </c>
      <c r="F16" s="186"/>
      <c r="G16" s="122" t="str">
        <f>IF(F16="","",IF(F16="Not Relevant","",VLOOKUP(F16,'Automated Items'!$G$28:$H$32,2,FALSE)))</f>
        <v/>
      </c>
      <c r="H16" s="123"/>
      <c r="J16" s="61"/>
    </row>
    <row r="17" spans="2:10" s="55" customFormat="1" ht="62" customHeight="1" x14ac:dyDescent="0.2">
      <c r="B17" s="184" t="s">
        <v>188</v>
      </c>
      <c r="C17" s="187" t="s">
        <v>259</v>
      </c>
      <c r="D17" s="63"/>
      <c r="E17" s="137" t="s">
        <v>198</v>
      </c>
      <c r="F17" s="186"/>
      <c r="G17" s="122" t="str">
        <f>IF(F17="","",IF(F17="Not Relevant","",VLOOKUP(F17,'Automated Items'!$G$28:$H$32,2,FALSE)))</f>
        <v/>
      </c>
      <c r="J17" s="61"/>
    </row>
    <row r="18" spans="2:10" s="55" customFormat="1" ht="64" customHeight="1" x14ac:dyDescent="0.2">
      <c r="B18" s="184" t="s">
        <v>187</v>
      </c>
      <c r="C18" s="187" t="s">
        <v>260</v>
      </c>
      <c r="D18" s="63"/>
      <c r="E18" s="137" t="s">
        <v>199</v>
      </c>
      <c r="F18" s="186"/>
      <c r="G18" s="122" t="str">
        <f>IF(F18="","",IF(F18="Not Relevant","",VLOOKUP(F18,'Automated Items'!$G$28:$H$32,2,FALSE)))</f>
        <v/>
      </c>
      <c r="J18" s="61"/>
    </row>
    <row r="19" spans="2:10" s="55" customFormat="1" ht="18" customHeight="1" thickBot="1" x14ac:dyDescent="0.25">
      <c r="B19" s="59"/>
      <c r="C19" s="59"/>
      <c r="D19" s="59"/>
      <c r="E19" s="59"/>
      <c r="F19" s="59"/>
      <c r="G19" s="59"/>
      <c r="J19" s="61"/>
    </row>
    <row r="20" spans="2:10" s="55" customFormat="1" ht="32" customHeight="1" thickTop="1" x14ac:dyDescent="0.2">
      <c r="B20" s="383"/>
      <c r="C20" s="383"/>
      <c r="D20" s="65"/>
      <c r="E20" s="372" t="s">
        <v>19</v>
      </c>
      <c r="F20" s="373"/>
      <c r="G20" s="374"/>
    </row>
    <row r="21" spans="2:10" s="55" customFormat="1" ht="140" customHeight="1" thickBot="1" x14ac:dyDescent="0.25">
      <c r="B21" s="311"/>
      <c r="C21" s="311"/>
      <c r="D21" s="59"/>
      <c r="E21" s="143" t="s">
        <v>218</v>
      </c>
      <c r="F21" s="144" t="str">
        <f>IF(COUNT(G11:G18)=0,"",AVERAGE(G11:G18))</f>
        <v/>
      </c>
      <c r="G21" s="192" t="str">
        <f>IF(F21="","",LOOKUP(F21,'Automated Items'!F35:F39,'Automated Items'!G35:G39))</f>
        <v/>
      </c>
      <c r="I21" s="61"/>
    </row>
    <row r="22" spans="2:10" ht="103" customHeight="1" thickTop="1" thickBot="1" x14ac:dyDescent="0.25">
      <c r="B22" s="5"/>
      <c r="C22" s="5"/>
      <c r="D22" s="5"/>
      <c r="E22" s="384" t="s">
        <v>277</v>
      </c>
      <c r="F22" s="385"/>
      <c r="G22" s="386"/>
    </row>
    <row r="23" spans="2:10" ht="17" thickTop="1" x14ac:dyDescent="0.2">
      <c r="B23" s="5"/>
      <c r="C23" s="5"/>
      <c r="D23" s="5"/>
    </row>
    <row r="25" spans="2:10" x14ac:dyDescent="0.2">
      <c r="E25" s="145"/>
    </row>
    <row r="26" spans="2:10" x14ac:dyDescent="0.2">
      <c r="E26" s="145"/>
    </row>
    <row r="27" spans="2:10" x14ac:dyDescent="0.2">
      <c r="E27" s="145"/>
    </row>
  </sheetData>
  <sheetProtection algorithmName="SHA-512" hashValue="223zP1A6k+8kIGKhq90Jf+e6pE3vobfYdk/LDlPPxU/cLth+YH0VWcN4dUk2u2tZuLRPWSyEmR2Tx8OyJWTveg==" saltValue="s2ldCqSN67cqEe76Zpcwrw==" spinCount="100000" sheet="1" objects="1" scenarios="1" selectLockedCells="1"/>
  <mergeCells count="11">
    <mergeCell ref="B21:C21"/>
    <mergeCell ref="E6:G6"/>
    <mergeCell ref="E7:G7"/>
    <mergeCell ref="B20:C20"/>
    <mergeCell ref="E22:G22"/>
    <mergeCell ref="B2:F2"/>
    <mergeCell ref="B7:C7"/>
    <mergeCell ref="B8:C8"/>
    <mergeCell ref="E20:G20"/>
    <mergeCell ref="E8:G8"/>
    <mergeCell ref="B5:G5"/>
  </mergeCells>
  <conditionalFormatting sqref="F11:F18">
    <cfRule type="expression" dxfId="16" priority="10">
      <formula>AND(     $C10&lt;&gt;"",     $E11&lt;&gt;"",     OR(         AND($C10="Yes", $E11="Not Applicable"),         AND($C10="No", $E11&lt;&gt;"Not Applicable")     ) )</formula>
    </cfRule>
  </conditionalFormatting>
  <dataValidations count="8">
    <dataValidation type="list" allowBlank="1" showInputMessage="1" showErrorMessage="1" sqref="D11:D18" xr:uid="{0B0A8639-8851-7F4C-8C2A-DBF52C70F829}">
      <formula1>IF(#REF!="Yes", SelectBackupPower, CannotAnswer)</formula1>
    </dataValidation>
    <dataValidation errorStyle="information" allowBlank="1" showInputMessage="1" showErrorMessage="1" errorTitle="Instructions" error="This is a test of instructions for a cell." sqref="E8" xr:uid="{0D024245-C086-1F44-A48A-D1A1D534FA0F}"/>
    <dataValidation allowBlank="1" showInputMessage="1" showErrorMessage="1" promptTitle="Explanation" prompt="This is one of two indicators that measure community energy resilience when there is no power outage. It represents a lack of affordability to warm a home to safe levels." sqref="B18" xr:uid="{8FC74AC2-5865-D24A-B7E6-2CB36C00D4C5}"/>
    <dataValidation allowBlank="1" showInputMessage="1" showErrorMessage="1" promptTitle="Explanation" prompt="Even though heat thresholds vary by region, Ready.gov defines extreme heat as a period of high heat and humidity with temperatures above 90 degrees for at least 2-3 days." sqref="C17" xr:uid="{CD44B628-B607-2C47-B7F6-4057BFA22B85}"/>
    <dataValidation allowBlank="1" showInputMessage="1" showErrorMessage="1" promptTitle="Instructions" prompt="Please read the comment box for guidance on estimating backup power availability." sqref="E6:G6" xr:uid="{01195B59-03B2-3246-B1C7-D52DA45E5EAE}"/>
    <dataValidation allowBlank="1" showInputMessage="1" showErrorMessage="1" promptTitle="Explanation" prompt="This is one of two indicators that measure community energy resilience when there is no power outage. It represents a lack of affordability to cool a home to safe levels." sqref="B17" xr:uid="{7FEEB916-B772-E147-BC91-39A1A222A798}"/>
    <dataValidation errorStyle="information" allowBlank="1" showInputMessage="1" showErrorMessage="1" errorTitle="Instructions" error="This is a test of instructions for a cell." promptTitle="Instructions" prompt="Please read the comment box to better understand how to answer in Step 1." sqref="B8:C8" xr:uid="{5C559755-4C07-6949-82B0-D041F00F5FE5}"/>
    <dataValidation type="list" allowBlank="1" showInputMessage="1" showErrorMessage="1" sqref="F11:F18" xr:uid="{C8225CB9-E65B-7E43-92F1-EAAC0DE170AA}">
      <formula1>Relevant</formula1>
    </dataValidation>
  </dataValidations>
  <printOptions horizontalCentered="1"/>
  <pageMargins left="0.25" right="0.25" top="0.5" bottom="0.5" header="0.3" footer="0.3"/>
  <pageSetup scale="43" orientation="landscape" horizontalDpi="0" verticalDpi="0"/>
  <headerFooter scaleWithDoc="0">
    <oddFooter xml:space="preserve">&amp;C&amp;"Arial,Regular"&amp;9&amp;K000000Community Energy Resilience Scoring Tool   |   Printed &amp;D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9ED0D-8954-CB48-B097-098606CE7C20}">
  <sheetPr>
    <tabColor theme="4" tint="-0.499984740745262"/>
    <pageSetUpPr fitToPage="1"/>
  </sheetPr>
  <dimension ref="A1:K25"/>
  <sheetViews>
    <sheetView showGridLines="0" showRowColHeaders="0" topLeftCell="A14" workbookViewId="0">
      <selection activeCell="G23" sqref="G23"/>
      <extLst>
        <ext xmlns:xlsdti="http://schemas.microsoft.com/office/spreadsheetml/2023/showDataTypeIcons" uri="{77bfe23e-c014-4d31-8a63-9c772dbf06b6}">
          <xlsdti:showDataTypeIcons visible="0"/>
        </ext>
      </extLst>
    </sheetView>
  </sheetViews>
  <sheetFormatPr baseColWidth="10" defaultRowHeight="16" x14ac:dyDescent="0.2"/>
  <cols>
    <col min="1" max="1" width="31.83203125" customWidth="1"/>
    <col min="2" max="2" width="12.83203125" customWidth="1"/>
    <col min="3" max="3" width="38.83203125" customWidth="1"/>
    <col min="4" max="4" width="3.83203125" customWidth="1"/>
    <col min="5" max="5" width="31.83203125" customWidth="1"/>
    <col min="6" max="6" width="12.83203125" customWidth="1"/>
    <col min="7" max="7" width="38.83203125" customWidth="1"/>
    <col min="8" max="8" width="3.83203125" customWidth="1"/>
    <col min="9" max="9" width="31.83203125" customWidth="1"/>
    <col min="10" max="10" width="12.83203125" customWidth="1"/>
    <col min="11" max="11" width="38.83203125" customWidth="1"/>
  </cols>
  <sheetData>
    <row r="1" spans="1:11" ht="17" thickBot="1" x14ac:dyDescent="0.25"/>
    <row r="2" spans="1:11" ht="109" customHeight="1" thickTop="1" thickBot="1" x14ac:dyDescent="0.25">
      <c r="A2" s="387" t="s">
        <v>290</v>
      </c>
      <c r="B2" s="387"/>
      <c r="C2" s="387"/>
      <c r="D2" s="387"/>
      <c r="E2" s="387"/>
      <c r="F2" s="387"/>
      <c r="G2" s="387"/>
      <c r="H2" s="387"/>
      <c r="I2" s="387"/>
      <c r="J2" s="387"/>
      <c r="K2" s="216" t="str">
        <f>'START HERE'!K45</f>
        <v>My Town</v>
      </c>
    </row>
    <row r="3" spans="1:11" ht="17" thickTop="1" x14ac:dyDescent="0.2"/>
    <row r="4" spans="1:11" ht="40" customHeight="1" x14ac:dyDescent="0.2">
      <c r="A4" s="194" t="s">
        <v>278</v>
      </c>
      <c r="B4" s="66" t="s">
        <v>250</v>
      </c>
      <c r="C4" s="193" t="s">
        <v>247</v>
      </c>
      <c r="E4" s="197" t="s">
        <v>28</v>
      </c>
      <c r="F4" s="196" t="s">
        <v>250</v>
      </c>
      <c r="G4" s="195" t="s">
        <v>247</v>
      </c>
      <c r="I4" s="204" t="s">
        <v>47</v>
      </c>
      <c r="J4" s="217" t="s">
        <v>244</v>
      </c>
      <c r="K4" s="203" t="s">
        <v>247</v>
      </c>
    </row>
    <row r="5" spans="1:11" ht="47" customHeight="1" x14ac:dyDescent="0.2">
      <c r="A5" s="139" t="s">
        <v>0</v>
      </c>
      <c r="B5" s="122" t="str" cm="1">
        <f t="array" ref="B5:B12">+'Health &amp; Safety'!J9:J16</f>
        <v/>
      </c>
      <c r="C5" s="120" t="str" cm="1">
        <f t="array" ref="C5:C12">+'Health &amp; Safety'!K9:K16</f>
        <v/>
      </c>
      <c r="E5" s="140" t="s">
        <v>169</v>
      </c>
      <c r="F5" s="122" t="str" cm="1">
        <f t="array" ref="F5:F12">+'Emergency Management'!J9:J16</f>
        <v/>
      </c>
      <c r="G5" s="120" t="str">
        <f>IF(F5="","",IF(F5="Not Applicable","",LOOKUP(F5,'Automated Items'!$F$3:$G$8)))</f>
        <v/>
      </c>
      <c r="I5" s="128" t="s">
        <v>36</v>
      </c>
      <c r="J5" s="122" t="str" cm="1">
        <f t="array" ref="J5:J12">+'Community Necessities'!J9:J16</f>
        <v/>
      </c>
      <c r="K5" s="120" t="str" cm="1">
        <f t="array" ref="K5:K12">+'Community Necessities'!K9:K16</f>
        <v/>
      </c>
    </row>
    <row r="6" spans="1:11" ht="47" customHeight="1" x14ac:dyDescent="0.2">
      <c r="A6" s="139" t="s">
        <v>1</v>
      </c>
      <c r="B6" s="122" t="str">
        <v/>
      </c>
      <c r="C6" s="120" t="str">
        <v/>
      </c>
      <c r="E6" s="140" t="s">
        <v>29</v>
      </c>
      <c r="F6" s="122" t="str">
        <v/>
      </c>
      <c r="G6" s="120" t="str">
        <f>IF(F6="","",IF(F6="Not Applicable","",LOOKUP(F6,'Automated Items'!$F$3:$G$8)))</f>
        <v/>
      </c>
      <c r="I6" s="128" t="s">
        <v>37</v>
      </c>
      <c r="J6" s="122" t="str">
        <v/>
      </c>
      <c r="K6" s="120" t="str">
        <v/>
      </c>
    </row>
    <row r="7" spans="1:11" ht="47" customHeight="1" x14ac:dyDescent="0.2">
      <c r="A7" s="139" t="s">
        <v>2</v>
      </c>
      <c r="B7" s="122" t="str">
        <v/>
      </c>
      <c r="C7" s="120" t="str">
        <v/>
      </c>
      <c r="E7" s="140" t="s">
        <v>30</v>
      </c>
      <c r="F7" s="122" t="str">
        <v/>
      </c>
      <c r="G7" s="120" t="str">
        <f>IF(F7="","",IF(F7="Not Applicable","",LOOKUP(F7,'Automated Items'!$F$3:$G$8)))</f>
        <v/>
      </c>
      <c r="I7" s="128" t="s">
        <v>38</v>
      </c>
      <c r="J7" s="122" t="str">
        <v/>
      </c>
      <c r="K7" s="120" t="str">
        <v/>
      </c>
    </row>
    <row r="8" spans="1:11" ht="47" customHeight="1" x14ac:dyDescent="0.2">
      <c r="A8" s="139" t="s">
        <v>160</v>
      </c>
      <c r="B8" s="122" t="str">
        <v/>
      </c>
      <c r="C8" s="120" t="str">
        <v/>
      </c>
      <c r="E8" s="140" t="s">
        <v>32</v>
      </c>
      <c r="F8" s="122" t="str">
        <v/>
      </c>
      <c r="G8" s="120" t="str">
        <f>IF(F8="","",IF(F8="Not Applicable","",LOOKUP(F8,'Automated Items'!$F$3:$G$8)))</f>
        <v/>
      </c>
      <c r="I8" s="128" t="s">
        <v>39</v>
      </c>
      <c r="J8" s="122" t="str">
        <v/>
      </c>
      <c r="K8" s="120" t="str">
        <v/>
      </c>
    </row>
    <row r="9" spans="1:11" ht="47" customHeight="1" x14ac:dyDescent="0.2">
      <c r="A9" s="139" t="s">
        <v>3</v>
      </c>
      <c r="B9" s="122" t="str">
        <v/>
      </c>
      <c r="C9" s="120" t="str">
        <v/>
      </c>
      <c r="E9" s="140" t="s">
        <v>34</v>
      </c>
      <c r="F9" s="122" t="str">
        <v/>
      </c>
      <c r="G9" s="120" t="str">
        <f>IF(F9="","",IF(F9="Not Applicable","",LOOKUP(F9,'Automated Items'!$F$3:$G$8)))</f>
        <v/>
      </c>
      <c r="I9" s="128" t="s">
        <v>40</v>
      </c>
      <c r="J9" s="122" t="str">
        <v/>
      </c>
      <c r="K9" s="120" t="str">
        <v/>
      </c>
    </row>
    <row r="10" spans="1:11" ht="47" customHeight="1" x14ac:dyDescent="0.2">
      <c r="A10" s="139" t="s">
        <v>15</v>
      </c>
      <c r="B10" s="122" t="str">
        <v/>
      </c>
      <c r="C10" s="120" t="str">
        <v/>
      </c>
      <c r="E10" s="140" t="s">
        <v>31</v>
      </c>
      <c r="F10" s="122" t="str">
        <v/>
      </c>
      <c r="G10" s="120" t="str">
        <f>IF(F10="","",IF(F10="Not Applicable","",LOOKUP(F10,'Automated Items'!$F$3:$G$8)))</f>
        <v/>
      </c>
      <c r="I10" s="128" t="s">
        <v>41</v>
      </c>
      <c r="J10" s="122" t="str">
        <v/>
      </c>
      <c r="K10" s="120" t="str">
        <v/>
      </c>
    </row>
    <row r="11" spans="1:11" ht="47" customHeight="1" x14ac:dyDescent="0.2">
      <c r="A11" s="139" t="s">
        <v>48</v>
      </c>
      <c r="B11" s="122" t="str">
        <v/>
      </c>
      <c r="C11" s="120" t="str">
        <v/>
      </c>
      <c r="E11" s="140" t="s">
        <v>33</v>
      </c>
      <c r="F11" s="122" t="str">
        <v/>
      </c>
      <c r="G11" s="120" t="str">
        <f>IF(F11="","",IF(F11="Not Applicable","",LOOKUP(F11,'Automated Items'!$F$3:$G$8)))</f>
        <v/>
      </c>
      <c r="I11" s="128" t="s">
        <v>42</v>
      </c>
      <c r="J11" s="122" t="str">
        <v/>
      </c>
      <c r="K11" s="120" t="str">
        <v/>
      </c>
    </row>
    <row r="12" spans="1:11" ht="47" customHeight="1" x14ac:dyDescent="0.2">
      <c r="A12" s="198" t="s">
        <v>14</v>
      </c>
      <c r="B12" s="199" t="str">
        <v/>
      </c>
      <c r="C12" s="200" t="str">
        <v/>
      </c>
      <c r="E12" s="201" t="s">
        <v>35</v>
      </c>
      <c r="F12" s="199" t="str">
        <v/>
      </c>
      <c r="G12" s="200" t="str">
        <f>IF(F12="","",IF(F12="Not Applicable","",LOOKUP(F12,'Automated Items'!$F$3:$G$8)))</f>
        <v/>
      </c>
      <c r="I12" s="205" t="s">
        <v>43</v>
      </c>
      <c r="J12" s="199" t="str">
        <v/>
      </c>
      <c r="K12" s="200" t="str">
        <v/>
      </c>
    </row>
    <row r="13" spans="1:11" ht="87" customHeight="1" x14ac:dyDescent="0.2">
      <c r="A13" s="206" t="s">
        <v>279</v>
      </c>
      <c r="B13" s="207" t="str">
        <f>IF(COUNT(B5:B12)=0,"",AVERAGE(B5:B12))</f>
        <v/>
      </c>
      <c r="C13" s="208" t="str">
        <f>+'Health &amp; Safety'!K19</f>
        <v/>
      </c>
      <c r="D13" s="202"/>
      <c r="E13" s="209" t="s">
        <v>279</v>
      </c>
      <c r="F13" s="210" t="str">
        <f>IF(COUNT(F5:F12)=0,"",AVERAGE(F5:F12))</f>
        <v/>
      </c>
      <c r="G13" s="211" t="str">
        <f>+'Emergency Management'!K19</f>
        <v/>
      </c>
      <c r="I13" s="212" t="s">
        <v>279</v>
      </c>
      <c r="J13" s="213" t="str">
        <f>+'Community Necessities'!J19</f>
        <v/>
      </c>
      <c r="K13" s="214" t="str">
        <f>+'Community Necessities'!K19</f>
        <v/>
      </c>
    </row>
    <row r="16" spans="1:11" ht="40" customHeight="1" x14ac:dyDescent="0.2">
      <c r="A16" s="388" t="s">
        <v>287</v>
      </c>
      <c r="B16" s="388"/>
      <c r="C16" s="388"/>
      <c r="D16" s="388" t="s">
        <v>286</v>
      </c>
      <c r="E16" s="388"/>
      <c r="F16" s="218" t="s">
        <v>119</v>
      </c>
    </row>
    <row r="17" spans="1:11" ht="57" customHeight="1" thickBot="1" x14ac:dyDescent="0.25">
      <c r="A17" s="390" t="s">
        <v>288</v>
      </c>
      <c r="B17" s="390"/>
      <c r="C17" s="390"/>
      <c r="D17" s="389">
        <f>+'Household Vulnerability'!F11</f>
        <v>0</v>
      </c>
      <c r="E17" s="389"/>
      <c r="F17" s="28" t="str" cm="1">
        <f t="array" ref="F17:F24">+'Household Vulnerability'!G11:G18</f>
        <v/>
      </c>
    </row>
    <row r="18" spans="1:11" ht="57" customHeight="1" thickTop="1" x14ac:dyDescent="0.2">
      <c r="A18" s="390" t="s">
        <v>280</v>
      </c>
      <c r="B18" s="390"/>
      <c r="C18" s="390"/>
      <c r="D18" s="389">
        <f>+'Household Vulnerability'!F12</f>
        <v>0</v>
      </c>
      <c r="E18" s="389"/>
      <c r="F18" s="28" t="str">
        <v/>
      </c>
      <c r="H18" s="392" t="s">
        <v>291</v>
      </c>
      <c r="I18" s="393"/>
      <c r="J18" s="393"/>
      <c r="K18" s="394"/>
    </row>
    <row r="19" spans="1:11" ht="57" customHeight="1" x14ac:dyDescent="0.2">
      <c r="A19" s="390" t="s">
        <v>281</v>
      </c>
      <c r="B19" s="390"/>
      <c r="C19" s="390"/>
      <c r="D19" s="389">
        <f>+'Household Vulnerability'!F13</f>
        <v>0</v>
      </c>
      <c r="E19" s="389"/>
      <c r="F19" s="28" t="str">
        <v/>
      </c>
      <c r="H19" s="395"/>
      <c r="I19" s="396"/>
      <c r="J19" s="396"/>
      <c r="K19" s="397"/>
    </row>
    <row r="20" spans="1:11" ht="57" customHeight="1" x14ac:dyDescent="0.2">
      <c r="A20" s="390" t="s">
        <v>289</v>
      </c>
      <c r="B20" s="390"/>
      <c r="C20" s="390"/>
      <c r="D20" s="389">
        <f>+'Household Vulnerability'!F14</f>
        <v>0</v>
      </c>
      <c r="E20" s="389"/>
      <c r="F20" s="28" t="str">
        <v/>
      </c>
      <c r="H20" s="395"/>
      <c r="I20" s="396"/>
      <c r="J20" s="396"/>
      <c r="K20" s="397"/>
    </row>
    <row r="21" spans="1:11" ht="57" customHeight="1" x14ac:dyDescent="0.2">
      <c r="A21" s="390" t="s">
        <v>282</v>
      </c>
      <c r="B21" s="390"/>
      <c r="C21" s="390"/>
      <c r="D21" s="389">
        <f>+'Household Vulnerability'!F15</f>
        <v>0</v>
      </c>
      <c r="E21" s="389"/>
      <c r="F21" s="28" t="str">
        <v/>
      </c>
      <c r="H21" s="395"/>
      <c r="I21" s="396"/>
      <c r="J21" s="396"/>
      <c r="K21" s="397"/>
    </row>
    <row r="22" spans="1:11" ht="57" customHeight="1" thickBot="1" x14ac:dyDescent="0.25">
      <c r="A22" s="390" t="s">
        <v>283</v>
      </c>
      <c r="B22" s="390"/>
      <c r="C22" s="390"/>
      <c r="D22" s="389">
        <f>+'Household Vulnerability'!F16</f>
        <v>0</v>
      </c>
      <c r="E22" s="389"/>
      <c r="F22" s="28" t="str">
        <v/>
      </c>
      <c r="H22" s="398"/>
      <c r="I22" s="399"/>
      <c r="J22" s="399"/>
      <c r="K22" s="400"/>
    </row>
    <row r="23" spans="1:11" ht="57" customHeight="1" thickTop="1" x14ac:dyDescent="0.2">
      <c r="A23" s="390" t="s">
        <v>284</v>
      </c>
      <c r="B23" s="390"/>
      <c r="C23" s="390"/>
      <c r="D23" s="389">
        <f>+'Household Vulnerability'!F17</f>
        <v>0</v>
      </c>
      <c r="E23" s="389"/>
      <c r="F23" s="28" t="str">
        <v/>
      </c>
    </row>
    <row r="24" spans="1:11" ht="57" customHeight="1" x14ac:dyDescent="0.2">
      <c r="A24" s="390" t="s">
        <v>285</v>
      </c>
      <c r="B24" s="390"/>
      <c r="C24" s="390"/>
      <c r="D24" s="389">
        <f>+'Household Vulnerability'!F18</f>
        <v>0</v>
      </c>
      <c r="E24" s="389"/>
      <c r="F24" s="28" t="str">
        <v/>
      </c>
    </row>
    <row r="25" spans="1:11" ht="70" customHeight="1" x14ac:dyDescent="0.2">
      <c r="A25" s="215" t="str">
        <f>+A13</f>
        <v>Average score 
out of 4 possible</v>
      </c>
      <c r="B25" s="219" t="str">
        <f>+'Household Vulnerability'!F21</f>
        <v/>
      </c>
      <c r="C25" s="391" t="str">
        <f>+'Household Vulnerability'!G21</f>
        <v/>
      </c>
      <c r="D25" s="391"/>
      <c r="E25" s="391"/>
      <c r="F25" s="391"/>
    </row>
  </sheetData>
  <sheetProtection algorithmName="SHA-512" hashValue="q/KOxXZ1HQXm2oVKqJlVXhKIqHErKD0/lTVOTpU9dPJlSYRmtqypn6kL1+Oyg+4IsT/6NZQ/o605+V8hDfn3yA==" saltValue="Y3ydlMLqkisgX5IJJLYHYA==" spinCount="100000" sheet="1" objects="1" scenarios="1" selectLockedCells="1" selectUnlockedCells="1"/>
  <mergeCells count="21">
    <mergeCell ref="A20:C20"/>
    <mergeCell ref="C25:F25"/>
    <mergeCell ref="H18:K22"/>
    <mergeCell ref="D20:E20"/>
    <mergeCell ref="D21:E21"/>
    <mergeCell ref="D22:E22"/>
    <mergeCell ref="D23:E23"/>
    <mergeCell ref="D24:E24"/>
    <mergeCell ref="A21:C21"/>
    <mergeCell ref="A22:C22"/>
    <mergeCell ref="A23:C23"/>
    <mergeCell ref="A24:C24"/>
    <mergeCell ref="A2:J2"/>
    <mergeCell ref="D16:E16"/>
    <mergeCell ref="D17:E17"/>
    <mergeCell ref="D18:E18"/>
    <mergeCell ref="D19:E19"/>
    <mergeCell ref="A16:C16"/>
    <mergeCell ref="A17:C17"/>
    <mergeCell ref="A18:C18"/>
    <mergeCell ref="A19:C19"/>
  </mergeCells>
  <dataValidations disablePrompts="1" count="3">
    <dataValidation allowBlank="1" showInputMessage="1" showErrorMessage="1" promptTitle="Instructions" prompt="Some municipal water systems are privately owned. That's OK. _x000d__x000d_Select YES if you have a community water supply that is a public utility." sqref="A10" xr:uid="{9D9BD47C-1E7C-DE4D-B786-097A3683A355}"/>
    <dataValidation allowBlank="1" showInputMessage="1" showErrorMessage="1" promptTitle="Explanation" prompt="_x000d_Immediate, short-term treatment for a sudden major injury, illness, or medical condition; usually provided at hospitals or urgent care clinics. " sqref="A8" xr:uid="{175C94F9-47A6-0D4A-9E18-04EDACB1F0B9}"/>
    <dataValidation allowBlank="1" showInputMessage="1" showErrorMessage="1" prompt="Acute medical care is when someone receives immediate, short-term treatment for a sudden major injury, illness, or medical condition. This care is usually provided at hospitals or urgent care clinics. " sqref="I8" xr:uid="{2BE6E8AC-A0DF-254F-B7C1-5524B9363F66}"/>
  </dataValidations>
  <printOptions horizontalCentered="1"/>
  <pageMargins left="0.5" right="0.5" top="0.5" bottom="0.5" header="0.3" footer="0.3"/>
  <pageSetup scale="46" orientation="landscape" horizontalDpi="0" verticalDpi="0"/>
  <headerFooter scaleWithDoc="0">
    <oddFooter>&amp;C&amp;"Arial,Regular"&amp;9&amp;K000000Community Energy Resilience Scoring Tool  | Printed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82367-2BBE-1D49-B434-7CB6AAC2204F}">
  <sheetPr>
    <tabColor rgb="FF4E8F00"/>
    <pageSetUpPr fitToPage="1"/>
  </sheetPr>
  <dimension ref="B1:W92"/>
  <sheetViews>
    <sheetView showGridLines="0" showRowColHeaders="0" topLeftCell="A2" zoomScale="80" zoomScaleNormal="80" workbookViewId="0">
      <selection activeCell="X11" sqref="X11"/>
      <extLst>
        <ext xmlns:xlsdti="http://schemas.microsoft.com/office/spreadsheetml/2023/showDataTypeIcons" uri="{77bfe23e-c014-4d31-8a63-9c772dbf06b6}">
          <xlsdti:showDataTypeIcons visible="0"/>
        </ext>
      </extLst>
    </sheetView>
  </sheetViews>
  <sheetFormatPr baseColWidth="10" defaultRowHeight="16" x14ac:dyDescent="0.2"/>
  <cols>
    <col min="1" max="11" width="15.83203125" customWidth="1"/>
    <col min="12" max="12" width="9.83203125" style="9" customWidth="1"/>
    <col min="13" max="13" width="15.83203125" style="9" customWidth="1"/>
    <col min="14" max="14" width="33.83203125" style="9" customWidth="1"/>
    <col min="15" max="15" width="6.83203125" style="9" customWidth="1"/>
    <col min="16" max="16" width="15.83203125" style="9" customWidth="1"/>
    <col min="17" max="17" width="54.33203125" style="9" customWidth="1"/>
    <col min="18" max="18" width="6.83203125" style="9" customWidth="1"/>
    <col min="19" max="20" width="15.83203125" customWidth="1"/>
    <col min="21" max="21" width="12" customWidth="1"/>
    <col min="22" max="25" width="15.83203125" customWidth="1"/>
  </cols>
  <sheetData>
    <row r="1" spans="2:23" ht="22" customHeight="1" thickBot="1" x14ac:dyDescent="0.25"/>
    <row r="2" spans="2:23" s="55" customFormat="1" ht="163" customHeight="1" thickTop="1" thickBot="1" x14ac:dyDescent="0.25">
      <c r="B2" s="402" t="s">
        <v>333</v>
      </c>
      <c r="C2" s="402"/>
      <c r="D2" s="402"/>
      <c r="E2" s="402"/>
      <c r="F2" s="402"/>
      <c r="G2" s="402"/>
      <c r="H2" s="402"/>
      <c r="I2" s="402"/>
      <c r="J2" s="402"/>
      <c r="K2" s="402"/>
      <c r="L2" s="402"/>
      <c r="M2" s="402"/>
      <c r="N2" s="402"/>
      <c r="O2" s="402"/>
      <c r="P2" s="402"/>
      <c r="Q2" s="402"/>
      <c r="R2" s="402"/>
      <c r="S2" s="402"/>
      <c r="T2" s="403" t="str">
        <f>'START HERE'!K45</f>
        <v>My Town</v>
      </c>
      <c r="U2" s="404"/>
      <c r="V2" s="97"/>
      <c r="W2" s="97"/>
    </row>
    <row r="3" spans="2:23" ht="17" thickTop="1" x14ac:dyDescent="0.2"/>
    <row r="4" spans="2:23" x14ac:dyDescent="0.2">
      <c r="J4" s="55"/>
      <c r="K4" s="55"/>
    </row>
    <row r="5" spans="2:23" ht="32" x14ac:dyDescent="0.3">
      <c r="J5" s="55"/>
      <c r="K5" s="55"/>
      <c r="M5" s="118" t="s">
        <v>329</v>
      </c>
      <c r="N5" s="102"/>
      <c r="O5" s="103"/>
      <c r="P5" s="103"/>
      <c r="Q5" s="103"/>
      <c r="R5" s="102"/>
      <c r="S5" s="104"/>
      <c r="T5" s="104"/>
      <c r="U5" s="104"/>
    </row>
    <row r="6" spans="2:23" ht="20" customHeight="1" x14ac:dyDescent="0.2">
      <c r="J6" s="55"/>
      <c r="K6" s="55"/>
      <c r="M6" s="119"/>
      <c r="N6" s="105"/>
      <c r="O6" s="105"/>
      <c r="P6" s="105"/>
      <c r="Q6" s="105"/>
      <c r="R6" s="105"/>
      <c r="S6" s="105"/>
      <c r="T6" s="105"/>
      <c r="U6" s="105"/>
      <c r="V6" s="98"/>
      <c r="W6" s="98"/>
    </row>
    <row r="7" spans="2:23" ht="25" customHeight="1" x14ac:dyDescent="0.2">
      <c r="J7" s="55"/>
      <c r="K7" s="55"/>
      <c r="M7" s="119" t="s">
        <v>325</v>
      </c>
      <c r="N7" s="105"/>
      <c r="O7" s="105"/>
      <c r="P7" s="105"/>
      <c r="Q7" s="105"/>
      <c r="R7" s="255">
        <f>32-'Raw Scores'!N41</f>
        <v>32</v>
      </c>
      <c r="S7" s="105" t="s">
        <v>323</v>
      </c>
      <c r="T7" s="106"/>
      <c r="U7" s="105"/>
      <c r="V7" s="98"/>
      <c r="W7" s="98"/>
    </row>
    <row r="8" spans="2:23" ht="25" customHeight="1" x14ac:dyDescent="0.3">
      <c r="J8" s="55"/>
      <c r="K8" s="55"/>
      <c r="M8" s="119" t="s">
        <v>326</v>
      </c>
      <c r="N8" s="108"/>
      <c r="O8" s="107"/>
      <c r="P8" s="107"/>
      <c r="Q8" s="107"/>
      <c r="R8" s="108"/>
      <c r="S8" s="109"/>
      <c r="T8" s="109"/>
      <c r="U8" s="109"/>
      <c r="V8" s="99"/>
      <c r="W8" s="99"/>
    </row>
    <row r="9" spans="2:23" ht="20" customHeight="1" x14ac:dyDescent="0.2">
      <c r="J9" s="55"/>
      <c r="K9" s="55"/>
      <c r="M9" s="119"/>
      <c r="N9" s="105"/>
      <c r="O9" s="105"/>
      <c r="P9" s="105"/>
      <c r="Q9" s="105"/>
      <c r="R9" s="105"/>
      <c r="S9" s="105"/>
      <c r="T9" s="105"/>
      <c r="U9" s="105"/>
      <c r="V9" s="98"/>
      <c r="W9" s="98"/>
    </row>
    <row r="10" spans="2:23" ht="25" customHeight="1" x14ac:dyDescent="0.3">
      <c r="J10" s="55"/>
      <c r="K10" s="55"/>
      <c r="M10" s="257">
        <f>+'Raw Scores'!N39</f>
        <v>0</v>
      </c>
      <c r="N10" s="259" t="s">
        <v>327</v>
      </c>
      <c r="O10" s="178"/>
      <c r="P10" s="107"/>
      <c r="Q10" s="107"/>
      <c r="R10" s="107"/>
      <c r="S10" s="107"/>
      <c r="T10" s="110"/>
      <c r="U10" s="111"/>
      <c r="V10" s="100"/>
      <c r="W10" s="99"/>
    </row>
    <row r="11" spans="2:23" ht="25" customHeight="1" x14ac:dyDescent="0.3">
      <c r="J11" s="55"/>
      <c r="K11" s="55"/>
      <c r="M11" s="256"/>
      <c r="N11" s="259"/>
      <c r="O11" s="107"/>
      <c r="P11" s="107"/>
      <c r="Q11" s="107"/>
      <c r="R11" s="107"/>
      <c r="S11" s="107"/>
      <c r="T11" s="112"/>
      <c r="U11" s="109"/>
      <c r="V11" s="99"/>
      <c r="W11" s="99"/>
    </row>
    <row r="12" spans="2:23" ht="26" customHeight="1" x14ac:dyDescent="0.2">
      <c r="J12" s="55"/>
      <c r="K12" s="55"/>
      <c r="M12" s="258">
        <f>+'Raw Scores'!N40</f>
        <v>0</v>
      </c>
      <c r="N12" s="260" t="s">
        <v>328</v>
      </c>
      <c r="O12" s="114"/>
      <c r="P12" s="114"/>
      <c r="Q12" s="114"/>
      <c r="R12" s="113"/>
      <c r="S12" s="115"/>
      <c r="T12" s="116"/>
      <c r="U12" s="115"/>
      <c r="V12" s="101"/>
    </row>
    <row r="13" spans="2:23" x14ac:dyDescent="0.2">
      <c r="J13" s="55"/>
      <c r="K13" s="55"/>
      <c r="O13" s="71"/>
      <c r="P13" s="71"/>
      <c r="Q13" s="71"/>
    </row>
    <row r="14" spans="2:23" x14ac:dyDescent="0.2">
      <c r="J14" s="55"/>
      <c r="K14" s="55"/>
    </row>
    <row r="15" spans="2:23" x14ac:dyDescent="0.2">
      <c r="J15" s="55"/>
      <c r="K15" s="55"/>
    </row>
    <row r="16" spans="2:23" x14ac:dyDescent="0.2">
      <c r="J16" s="55"/>
      <c r="K16" s="55"/>
      <c r="M16" s="71"/>
      <c r="N16" s="71"/>
      <c r="O16" s="71"/>
      <c r="P16" s="71"/>
      <c r="Q16" s="71"/>
    </row>
    <row r="17" spans="2:20" x14ac:dyDescent="0.2">
      <c r="J17" s="55"/>
      <c r="K17" s="55"/>
      <c r="M17" s="71"/>
      <c r="N17" s="71"/>
      <c r="O17" s="71"/>
      <c r="P17" s="71"/>
      <c r="Q17" s="71"/>
    </row>
    <row r="18" spans="2:20" x14ac:dyDescent="0.2">
      <c r="J18" s="55"/>
      <c r="K18" s="55"/>
      <c r="M18" s="71"/>
      <c r="N18" s="71"/>
      <c r="O18" s="71"/>
      <c r="P18" s="71"/>
      <c r="Q18" s="71"/>
    </row>
    <row r="19" spans="2:20" x14ac:dyDescent="0.2">
      <c r="J19" s="55"/>
      <c r="K19" s="55"/>
      <c r="M19" s="71"/>
      <c r="N19" s="71"/>
      <c r="O19" s="71"/>
      <c r="P19" s="71"/>
      <c r="Q19" s="71"/>
    </row>
    <row r="20" spans="2:20" x14ac:dyDescent="0.2">
      <c r="J20" s="55"/>
      <c r="K20" s="55"/>
      <c r="L20" s="71"/>
      <c r="M20" s="71"/>
      <c r="N20" s="71"/>
      <c r="O20" s="71"/>
      <c r="Q20" s="71"/>
    </row>
    <row r="21" spans="2:20" x14ac:dyDescent="0.2">
      <c r="J21" s="55"/>
      <c r="K21" s="55"/>
      <c r="L21" s="71"/>
      <c r="M21" s="71"/>
      <c r="N21" s="71"/>
      <c r="O21" s="71"/>
      <c r="P21" s="71"/>
      <c r="Q21" s="71"/>
    </row>
    <row r="22" spans="2:20" x14ac:dyDescent="0.2">
      <c r="J22" s="55"/>
      <c r="K22" s="55"/>
      <c r="L22" s="71"/>
      <c r="M22" s="71"/>
      <c r="N22" s="71"/>
      <c r="O22" s="71"/>
      <c r="P22" s="71"/>
      <c r="Q22" s="71"/>
    </row>
    <row r="23" spans="2:20" x14ac:dyDescent="0.2">
      <c r="J23" s="55"/>
      <c r="N23" s="71"/>
      <c r="O23" s="71"/>
      <c r="P23" s="71"/>
      <c r="Q23" s="71"/>
    </row>
    <row r="24" spans="2:20" x14ac:dyDescent="0.2">
      <c r="J24" s="55"/>
      <c r="N24" s="71"/>
      <c r="O24" s="71"/>
      <c r="P24" s="71"/>
      <c r="Q24" s="71"/>
    </row>
    <row r="25" spans="2:20" x14ac:dyDescent="0.2">
      <c r="J25" s="55"/>
      <c r="N25" s="71"/>
      <c r="O25" s="71"/>
      <c r="P25" s="71"/>
      <c r="Q25" s="71"/>
    </row>
    <row r="26" spans="2:20" x14ac:dyDescent="0.2">
      <c r="J26" s="55"/>
      <c r="N26" s="71"/>
      <c r="O26" s="71"/>
      <c r="P26" s="71"/>
      <c r="Q26" s="71"/>
    </row>
    <row r="27" spans="2:20" x14ac:dyDescent="0.2">
      <c r="J27" s="55"/>
      <c r="N27" s="71"/>
      <c r="O27" s="71"/>
      <c r="P27" s="71"/>
      <c r="Q27" s="71"/>
    </row>
    <row r="28" spans="2:20" x14ac:dyDescent="0.2">
      <c r="J28" s="55"/>
      <c r="N28" s="71"/>
      <c r="O28" s="71"/>
      <c r="P28" s="71"/>
      <c r="Q28" s="71"/>
    </row>
    <row r="29" spans="2:20" x14ac:dyDescent="0.2">
      <c r="J29" s="55"/>
      <c r="K29" s="55"/>
      <c r="L29" s="71"/>
      <c r="M29" s="71"/>
      <c r="N29" s="71"/>
      <c r="O29" s="71"/>
      <c r="P29" s="71"/>
      <c r="Q29" s="71"/>
    </row>
    <row r="30" spans="2:20" x14ac:dyDescent="0.2">
      <c r="J30" s="55"/>
      <c r="K30" s="55"/>
      <c r="L30" s="71"/>
      <c r="M30" s="71"/>
      <c r="N30" s="71"/>
      <c r="O30" s="71"/>
      <c r="P30" s="71"/>
      <c r="Q30" s="71"/>
    </row>
    <row r="31" spans="2:20" s="59" customFormat="1" ht="14" x14ac:dyDescent="0.15">
      <c r="B31" s="408"/>
      <c r="C31" s="408"/>
      <c r="D31" s="408"/>
      <c r="F31" s="408"/>
      <c r="G31" s="408"/>
      <c r="H31" s="408"/>
      <c r="J31" s="408"/>
      <c r="K31" s="408"/>
      <c r="L31" s="408"/>
      <c r="N31" s="408"/>
      <c r="O31" s="408"/>
      <c r="P31" s="408"/>
    </row>
    <row r="32" spans="2:20" s="59" customFormat="1" ht="14" x14ac:dyDescent="0.15">
      <c r="B32" s="72"/>
      <c r="C32" s="72"/>
      <c r="D32" s="72"/>
      <c r="F32" s="72"/>
      <c r="G32" s="72"/>
      <c r="H32" s="72"/>
      <c r="J32" s="72"/>
      <c r="K32" s="72"/>
      <c r="L32" s="72"/>
      <c r="N32" s="72"/>
      <c r="O32" s="72"/>
      <c r="P32" s="72"/>
      <c r="R32" s="71"/>
      <c r="S32" s="71"/>
      <c r="T32" s="71"/>
    </row>
    <row r="33" spans="2:21" s="59" customFormat="1" ht="14" x14ac:dyDescent="0.15">
      <c r="B33" s="73"/>
      <c r="C33" s="74"/>
      <c r="D33" s="60"/>
      <c r="F33" s="73"/>
      <c r="G33" s="74"/>
      <c r="H33" s="60"/>
      <c r="J33" s="73"/>
      <c r="K33" s="74"/>
      <c r="L33" s="75"/>
      <c r="N33" s="73"/>
      <c r="O33" s="74"/>
      <c r="P33" s="75"/>
      <c r="R33" s="71"/>
      <c r="S33" s="71"/>
      <c r="T33" s="71"/>
    </row>
    <row r="34" spans="2:21" s="59" customFormat="1" ht="14" x14ac:dyDescent="0.15">
      <c r="B34" s="73"/>
      <c r="C34" s="74"/>
      <c r="D34" s="60"/>
      <c r="F34" s="73"/>
      <c r="G34" s="74"/>
      <c r="H34" s="60"/>
      <c r="J34" s="73"/>
      <c r="K34" s="74"/>
      <c r="L34" s="75"/>
      <c r="N34" s="73"/>
      <c r="O34" s="74"/>
      <c r="P34" s="75"/>
      <c r="S34" s="71"/>
      <c r="T34" s="71"/>
    </row>
    <row r="35" spans="2:21" s="59" customFormat="1" ht="14" x14ac:dyDescent="0.15">
      <c r="B35" s="73"/>
      <c r="C35" s="74"/>
      <c r="D35" s="60"/>
      <c r="F35" s="73"/>
      <c r="G35" s="74"/>
      <c r="H35" s="60"/>
      <c r="J35" s="73"/>
      <c r="K35" s="74"/>
      <c r="L35" s="75"/>
      <c r="N35" s="73"/>
      <c r="O35" s="74"/>
      <c r="P35" s="75"/>
      <c r="S35" s="71"/>
      <c r="T35" s="71"/>
    </row>
    <row r="36" spans="2:21" s="59" customFormat="1" ht="14" x14ac:dyDescent="0.15">
      <c r="B36" s="73"/>
      <c r="C36" s="74"/>
      <c r="D36" s="60"/>
      <c r="F36" s="73"/>
      <c r="G36" s="74"/>
      <c r="H36" s="60"/>
      <c r="J36" s="73"/>
      <c r="K36" s="74"/>
      <c r="L36" s="75"/>
      <c r="N36" s="73"/>
      <c r="O36" s="74"/>
      <c r="P36" s="75"/>
      <c r="S36" s="71"/>
      <c r="T36" s="71"/>
    </row>
    <row r="37" spans="2:21" s="59" customFormat="1" ht="14" x14ac:dyDescent="0.15">
      <c r="B37" s="73"/>
      <c r="C37" s="74"/>
      <c r="D37" s="60"/>
      <c r="F37" s="73"/>
      <c r="G37" s="74"/>
      <c r="H37" s="60"/>
      <c r="J37" s="73"/>
      <c r="K37" s="74"/>
      <c r="L37" s="75"/>
      <c r="N37" s="73"/>
      <c r="O37" s="74"/>
      <c r="P37" s="75"/>
    </row>
    <row r="38" spans="2:21" s="59" customFormat="1" ht="14" x14ac:dyDescent="0.15">
      <c r="B38" s="73"/>
      <c r="C38" s="74"/>
      <c r="D38" s="60"/>
      <c r="F38" s="73"/>
      <c r="G38" s="74"/>
      <c r="H38" s="60"/>
      <c r="J38" s="73"/>
      <c r="K38" s="74"/>
      <c r="L38" s="75"/>
      <c r="N38" s="73"/>
      <c r="O38" s="74"/>
      <c r="P38" s="75"/>
    </row>
    <row r="39" spans="2:21" s="59" customFormat="1" ht="14" x14ac:dyDescent="0.15">
      <c r="B39" s="73"/>
      <c r="C39" s="74"/>
      <c r="D39" s="60"/>
      <c r="F39" s="73"/>
      <c r="G39" s="74"/>
      <c r="H39" s="60"/>
      <c r="J39" s="73"/>
      <c r="K39" s="74"/>
      <c r="L39" s="75"/>
      <c r="N39" s="73"/>
      <c r="P39" s="75"/>
    </row>
    <row r="40" spans="2:21" s="59" customFormat="1" ht="14" x14ac:dyDescent="0.15">
      <c r="B40" s="73"/>
      <c r="C40" s="74"/>
      <c r="D40" s="60"/>
      <c r="F40" s="73"/>
      <c r="G40" s="74"/>
      <c r="H40" s="60"/>
      <c r="J40" s="73"/>
      <c r="K40" s="74"/>
      <c r="L40" s="75"/>
      <c r="N40" s="73"/>
      <c r="O40" s="74"/>
      <c r="P40" s="75"/>
    </row>
    <row r="41" spans="2:21" s="59" customFormat="1" ht="14" x14ac:dyDescent="0.15">
      <c r="B41" s="76"/>
      <c r="C41" s="77"/>
      <c r="D41" s="78"/>
      <c r="F41" s="79"/>
      <c r="G41" s="80"/>
      <c r="H41" s="81"/>
      <c r="J41" s="82"/>
      <c r="K41" s="80"/>
      <c r="L41" s="78"/>
      <c r="N41" s="82"/>
      <c r="O41" s="80"/>
      <c r="P41" s="78"/>
    </row>
    <row r="47" spans="2:21" ht="89" customHeight="1" x14ac:dyDescent="0.2">
      <c r="M47" s="409" t="s">
        <v>324</v>
      </c>
      <c r="N47" s="409"/>
      <c r="O47" s="409"/>
      <c r="P47" s="409"/>
      <c r="Q47" s="409"/>
      <c r="R47" s="409"/>
      <c r="S47" s="409"/>
      <c r="T47" s="409"/>
      <c r="U47" s="409"/>
    </row>
    <row r="48" spans="2:21" ht="16" customHeight="1" x14ac:dyDescent="0.2">
      <c r="N48" s="185"/>
      <c r="O48" s="185"/>
      <c r="P48" s="185"/>
      <c r="Q48" s="185"/>
      <c r="R48" s="185"/>
      <c r="S48" s="185"/>
      <c r="T48" s="185"/>
      <c r="U48" s="185"/>
    </row>
    <row r="49" spans="2:21" ht="16" customHeight="1" x14ac:dyDescent="0.2">
      <c r="M49" s="185"/>
      <c r="N49" s="185"/>
      <c r="O49" s="185"/>
      <c r="P49" s="185"/>
      <c r="Q49" s="185"/>
      <c r="R49" s="185"/>
      <c r="S49" s="185"/>
      <c r="T49" s="185"/>
      <c r="U49" s="185"/>
    </row>
    <row r="50" spans="2:21" ht="16" customHeight="1" x14ac:dyDescent="0.2">
      <c r="M50" s="185"/>
      <c r="N50" s="185"/>
      <c r="O50" s="185"/>
      <c r="P50" s="185"/>
      <c r="Q50" s="185"/>
      <c r="R50" s="185"/>
      <c r="S50" s="185"/>
      <c r="T50" s="185"/>
      <c r="U50" s="185"/>
    </row>
    <row r="51" spans="2:21" ht="16" customHeight="1" x14ac:dyDescent="0.2">
      <c r="M51" s="185"/>
      <c r="N51" s="185"/>
      <c r="O51" s="185"/>
      <c r="P51" s="185"/>
      <c r="Q51" s="185"/>
      <c r="R51" s="185"/>
      <c r="S51" s="185"/>
      <c r="T51" s="185"/>
      <c r="U51" s="185"/>
    </row>
    <row r="52" spans="2:21" ht="16" customHeight="1" x14ac:dyDescent="0.2">
      <c r="B52" s="405" t="s">
        <v>158</v>
      </c>
      <c r="C52" s="405"/>
      <c r="D52" s="405"/>
      <c r="E52" s="405"/>
      <c r="F52" s="405"/>
      <c r="G52" s="405"/>
      <c r="H52" s="405"/>
      <c r="I52" s="405"/>
      <c r="J52" s="405"/>
      <c r="K52" s="405"/>
      <c r="M52" s="185"/>
      <c r="N52" s="185"/>
      <c r="O52" s="185"/>
      <c r="P52" s="185"/>
      <c r="Q52" s="185"/>
      <c r="R52" s="185"/>
      <c r="S52" s="185"/>
      <c r="T52" s="185"/>
      <c r="U52" s="185"/>
    </row>
    <row r="53" spans="2:21" ht="16" customHeight="1" x14ac:dyDescent="0.2">
      <c r="B53" s="406"/>
      <c r="C53" s="406"/>
      <c r="D53" s="406"/>
      <c r="E53" s="406"/>
      <c r="F53" s="406"/>
      <c r="G53" s="406"/>
      <c r="H53" s="406"/>
      <c r="I53" s="406"/>
      <c r="J53" s="406"/>
      <c r="K53" s="406"/>
      <c r="M53" s="185"/>
      <c r="N53" s="185"/>
      <c r="O53" s="185"/>
      <c r="P53" s="185"/>
      <c r="Q53" s="185"/>
      <c r="R53" s="185"/>
      <c r="S53" s="185"/>
      <c r="T53" s="185"/>
      <c r="U53" s="185"/>
    </row>
    <row r="54" spans="2:21" ht="16" customHeight="1" x14ac:dyDescent="0.2">
      <c r="B54" s="406"/>
      <c r="C54" s="406"/>
      <c r="D54" s="406"/>
      <c r="E54" s="406"/>
      <c r="F54" s="406"/>
      <c r="G54" s="406"/>
      <c r="H54" s="406"/>
      <c r="I54" s="406"/>
      <c r="J54" s="406"/>
      <c r="K54" s="406"/>
      <c r="M54" s="185"/>
      <c r="N54" s="185"/>
      <c r="O54" s="185"/>
      <c r="P54" s="185"/>
      <c r="Q54" s="185"/>
      <c r="R54" s="185"/>
      <c r="S54" s="185"/>
      <c r="T54" s="185"/>
      <c r="U54" s="185"/>
    </row>
    <row r="55" spans="2:21" ht="20" x14ac:dyDescent="0.2">
      <c r="B55" s="125"/>
      <c r="C55" s="125"/>
      <c r="D55" s="125"/>
      <c r="E55" s="125"/>
      <c r="F55" s="125"/>
      <c r="G55" s="125"/>
      <c r="H55" s="125"/>
      <c r="I55" s="125"/>
      <c r="J55" s="125"/>
      <c r="K55" s="125"/>
      <c r="M55" s="117"/>
    </row>
    <row r="56" spans="2:21" ht="20" x14ac:dyDescent="0.2">
      <c r="B56" s="407" t="s">
        <v>332</v>
      </c>
      <c r="C56" s="407"/>
      <c r="D56" s="407"/>
      <c r="E56" s="407"/>
      <c r="F56" s="407"/>
      <c r="G56" s="407"/>
      <c r="H56" s="407"/>
      <c r="I56" s="407"/>
      <c r="J56" s="407"/>
      <c r="K56" s="407"/>
      <c r="M56" s="126"/>
      <c r="N56" s="126"/>
      <c r="O56" s="126"/>
      <c r="P56" s="126"/>
      <c r="Q56" s="126"/>
      <c r="R56" s="126"/>
      <c r="S56" s="126"/>
      <c r="T56" s="126"/>
      <c r="U56" s="126"/>
    </row>
    <row r="57" spans="2:21" ht="16" customHeight="1" x14ac:dyDescent="0.2">
      <c r="B57" s="407"/>
      <c r="C57" s="407"/>
      <c r="D57" s="407"/>
      <c r="E57" s="407"/>
      <c r="F57" s="407"/>
      <c r="G57" s="407"/>
      <c r="H57" s="407"/>
      <c r="I57" s="407"/>
      <c r="J57" s="407"/>
      <c r="K57" s="407"/>
    </row>
    <row r="58" spans="2:21" ht="16" customHeight="1" x14ac:dyDescent="0.2">
      <c r="B58" s="407"/>
      <c r="C58" s="407"/>
      <c r="D58" s="407"/>
      <c r="E58" s="407"/>
      <c r="F58" s="407"/>
      <c r="G58" s="407"/>
      <c r="H58" s="407"/>
      <c r="I58" s="407"/>
      <c r="J58" s="407"/>
      <c r="K58" s="407"/>
    </row>
    <row r="59" spans="2:21" ht="16" customHeight="1" x14ac:dyDescent="0.2">
      <c r="B59" s="407"/>
      <c r="C59" s="407"/>
      <c r="D59" s="407"/>
      <c r="E59" s="407"/>
      <c r="F59" s="407"/>
      <c r="G59" s="407"/>
      <c r="H59" s="407"/>
      <c r="I59" s="407"/>
      <c r="J59" s="407"/>
      <c r="K59" s="407"/>
    </row>
    <row r="60" spans="2:21" ht="16" customHeight="1" x14ac:dyDescent="0.2">
      <c r="B60" s="407"/>
      <c r="C60" s="407"/>
      <c r="D60" s="407"/>
      <c r="E60" s="407"/>
      <c r="F60" s="407"/>
      <c r="G60" s="407"/>
      <c r="H60" s="407"/>
      <c r="I60" s="407"/>
      <c r="J60" s="407"/>
      <c r="K60" s="407"/>
    </row>
    <row r="61" spans="2:21" ht="18" customHeight="1" x14ac:dyDescent="0.2">
      <c r="B61" s="407"/>
      <c r="C61" s="407"/>
      <c r="D61" s="407"/>
      <c r="E61" s="407"/>
      <c r="F61" s="407"/>
      <c r="G61" s="407"/>
      <c r="H61" s="407"/>
      <c r="I61" s="407"/>
      <c r="J61" s="407"/>
      <c r="K61" s="407"/>
      <c r="L61" s="96"/>
    </row>
    <row r="62" spans="2:21" ht="18" customHeight="1" x14ac:dyDescent="0.2">
      <c r="B62" s="407"/>
      <c r="C62" s="407"/>
      <c r="D62" s="407"/>
      <c r="E62" s="407"/>
      <c r="F62" s="407"/>
      <c r="G62" s="407"/>
      <c r="H62" s="407"/>
      <c r="I62" s="407"/>
      <c r="J62" s="407"/>
      <c r="K62" s="407"/>
      <c r="L62" s="96"/>
    </row>
    <row r="63" spans="2:21" ht="18" customHeight="1" x14ac:dyDescent="0.2">
      <c r="B63" s="407"/>
      <c r="C63" s="407"/>
      <c r="D63" s="407"/>
      <c r="E63" s="407"/>
      <c r="F63" s="407"/>
      <c r="G63" s="407"/>
      <c r="H63" s="407"/>
      <c r="I63" s="407"/>
      <c r="J63" s="407"/>
      <c r="K63" s="407"/>
      <c r="L63" s="96"/>
    </row>
    <row r="64" spans="2:21" ht="16" customHeight="1" x14ac:dyDescent="0.2">
      <c r="B64" s="407"/>
      <c r="C64" s="407"/>
      <c r="D64" s="407"/>
      <c r="E64" s="407"/>
      <c r="F64" s="407"/>
      <c r="G64" s="407"/>
      <c r="H64" s="407"/>
      <c r="I64" s="407"/>
      <c r="J64" s="407"/>
      <c r="K64" s="407"/>
    </row>
    <row r="65" spans="2:18" ht="16" customHeight="1" x14ac:dyDescent="0.2">
      <c r="B65" s="407"/>
      <c r="C65" s="407"/>
      <c r="D65" s="407"/>
      <c r="E65" s="407"/>
      <c r="F65" s="407"/>
      <c r="G65" s="407"/>
      <c r="H65" s="407"/>
      <c r="I65" s="407"/>
      <c r="J65" s="407"/>
      <c r="K65" s="407"/>
    </row>
    <row r="66" spans="2:18" ht="16" customHeight="1" x14ac:dyDescent="0.2">
      <c r="B66" s="407"/>
      <c r="C66" s="407"/>
      <c r="D66" s="407"/>
      <c r="E66" s="407"/>
      <c r="F66" s="407"/>
      <c r="G66" s="407"/>
      <c r="H66" s="407"/>
      <c r="I66" s="407"/>
      <c r="J66" s="407"/>
      <c r="K66" s="407"/>
    </row>
    <row r="67" spans="2:18" ht="16" customHeight="1" x14ac:dyDescent="0.2">
      <c r="B67" s="407"/>
      <c r="C67" s="407"/>
      <c r="D67" s="407"/>
      <c r="E67" s="407"/>
      <c r="F67" s="407"/>
      <c r="G67" s="407"/>
      <c r="H67" s="407"/>
      <c r="I67" s="407"/>
      <c r="J67" s="407"/>
      <c r="K67" s="407"/>
    </row>
    <row r="68" spans="2:18" ht="16" customHeight="1" x14ac:dyDescent="0.2">
      <c r="B68" s="407"/>
      <c r="C68" s="407"/>
      <c r="D68" s="407"/>
      <c r="E68" s="407"/>
      <c r="F68" s="407"/>
      <c r="G68" s="407"/>
      <c r="H68" s="407"/>
      <c r="I68" s="407"/>
      <c r="J68" s="407"/>
      <c r="K68" s="407"/>
    </row>
    <row r="69" spans="2:18" ht="16" customHeight="1" x14ac:dyDescent="0.2">
      <c r="B69" s="407"/>
      <c r="C69" s="407"/>
      <c r="D69" s="407"/>
      <c r="E69" s="407"/>
      <c r="F69" s="407"/>
      <c r="G69" s="407"/>
      <c r="H69" s="407"/>
      <c r="I69" s="407"/>
      <c r="J69" s="407"/>
      <c r="K69" s="407"/>
    </row>
    <row r="70" spans="2:18" ht="18" customHeight="1" x14ac:dyDescent="0.2">
      <c r="B70" s="407"/>
      <c r="C70" s="407"/>
      <c r="D70" s="407"/>
      <c r="E70" s="407"/>
      <c r="F70" s="407"/>
      <c r="G70" s="407"/>
      <c r="H70" s="407"/>
      <c r="I70" s="407"/>
      <c r="J70" s="407"/>
      <c r="K70" s="407"/>
      <c r="N70" s="83"/>
      <c r="O70" s="71"/>
      <c r="P70" s="71"/>
      <c r="Q70"/>
      <c r="R70"/>
    </row>
    <row r="71" spans="2:18" ht="16" customHeight="1" x14ac:dyDescent="0.2">
      <c r="B71" s="407"/>
      <c r="C71" s="407"/>
      <c r="D71" s="407"/>
      <c r="E71" s="407"/>
      <c r="F71" s="407"/>
      <c r="G71" s="407"/>
      <c r="H71" s="407"/>
      <c r="I71" s="407"/>
      <c r="J71" s="407"/>
      <c r="K71" s="407"/>
      <c r="N71" s="88"/>
      <c r="O71" s="55"/>
      <c r="P71" s="55"/>
      <c r="Q71"/>
      <c r="R71"/>
    </row>
    <row r="72" spans="2:18" ht="16" customHeight="1" x14ac:dyDescent="0.2">
      <c r="B72" s="407"/>
      <c r="C72" s="407"/>
      <c r="D72" s="407"/>
      <c r="E72" s="407"/>
      <c r="F72" s="407"/>
      <c r="G72" s="407"/>
      <c r="H72" s="407"/>
      <c r="I72" s="407"/>
      <c r="J72" s="407"/>
      <c r="K72" s="407"/>
      <c r="N72" s="55"/>
      <c r="O72" s="55"/>
      <c r="P72" s="55"/>
      <c r="Q72"/>
      <c r="R72"/>
    </row>
    <row r="73" spans="2:18" ht="16" customHeight="1" x14ac:dyDescent="0.2">
      <c r="B73" s="407"/>
      <c r="C73" s="407"/>
      <c r="D73" s="407"/>
      <c r="E73" s="407"/>
      <c r="F73" s="407"/>
      <c r="G73" s="407"/>
      <c r="H73" s="407"/>
      <c r="I73" s="407"/>
      <c r="J73" s="407"/>
      <c r="K73" s="407"/>
      <c r="N73" s="55"/>
      <c r="O73" s="55"/>
      <c r="P73" s="55"/>
      <c r="Q73"/>
      <c r="R73"/>
    </row>
    <row r="74" spans="2:18" ht="16" customHeight="1" x14ac:dyDescent="0.2">
      <c r="B74" s="407"/>
      <c r="C74" s="407"/>
      <c r="D74" s="407"/>
      <c r="E74" s="407"/>
      <c r="F74" s="407"/>
      <c r="G74" s="407"/>
      <c r="H74" s="407"/>
      <c r="I74" s="407"/>
      <c r="J74" s="407"/>
      <c r="K74" s="407"/>
      <c r="N74" s="55"/>
      <c r="O74" s="55"/>
      <c r="P74" s="55"/>
      <c r="Q74"/>
      <c r="R74"/>
    </row>
    <row r="75" spans="2:18" ht="16" customHeight="1" x14ac:dyDescent="0.2">
      <c r="B75" s="407"/>
      <c r="C75" s="407"/>
      <c r="D75" s="407"/>
      <c r="E75" s="407"/>
      <c r="F75" s="407"/>
      <c r="G75" s="407"/>
      <c r="H75" s="407"/>
      <c r="I75" s="407"/>
      <c r="J75" s="407"/>
      <c r="K75" s="407"/>
      <c r="N75" s="90"/>
      <c r="O75" s="55"/>
      <c r="P75" s="55"/>
      <c r="Q75"/>
      <c r="R75"/>
    </row>
    <row r="76" spans="2:18" ht="16" customHeight="1" x14ac:dyDescent="0.2">
      <c r="B76" s="407"/>
      <c r="C76" s="407"/>
      <c r="D76" s="407"/>
      <c r="E76" s="407"/>
      <c r="F76" s="407"/>
      <c r="G76" s="407"/>
      <c r="H76" s="407"/>
      <c r="I76" s="407"/>
      <c r="J76" s="407"/>
      <c r="K76" s="407"/>
    </row>
    <row r="77" spans="2:18" ht="16" customHeight="1" x14ac:dyDescent="0.2">
      <c r="B77" s="407"/>
      <c r="C77" s="407"/>
      <c r="D77" s="407"/>
      <c r="E77" s="407"/>
      <c r="F77" s="407"/>
      <c r="G77" s="407"/>
      <c r="H77" s="407"/>
      <c r="I77" s="407"/>
      <c r="J77" s="407"/>
      <c r="K77" s="407"/>
    </row>
    <row r="78" spans="2:18" ht="16" customHeight="1" x14ac:dyDescent="0.2">
      <c r="B78" s="407"/>
      <c r="C78" s="407"/>
      <c r="D78" s="407"/>
      <c r="E78" s="407"/>
      <c r="F78" s="407"/>
      <c r="G78" s="407"/>
      <c r="H78" s="407"/>
      <c r="I78" s="407"/>
      <c r="J78" s="407"/>
      <c r="K78" s="407"/>
    </row>
    <row r="79" spans="2:18" ht="16" customHeight="1" x14ac:dyDescent="0.2">
      <c r="B79" s="407"/>
      <c r="C79" s="407"/>
      <c r="D79" s="407"/>
      <c r="E79" s="407"/>
      <c r="F79" s="407"/>
      <c r="G79" s="407"/>
      <c r="H79" s="407"/>
      <c r="I79" s="407"/>
      <c r="J79" s="407"/>
      <c r="K79" s="407"/>
    </row>
    <row r="80" spans="2:18" ht="16" customHeight="1" x14ac:dyDescent="0.2">
      <c r="B80" s="407"/>
      <c r="C80" s="407"/>
      <c r="D80" s="407"/>
      <c r="E80" s="407"/>
      <c r="F80" s="407"/>
      <c r="G80" s="407"/>
      <c r="H80" s="407"/>
      <c r="I80" s="407"/>
      <c r="J80" s="407"/>
      <c r="K80" s="407"/>
    </row>
    <row r="81" spans="2:21" ht="16" customHeight="1" x14ac:dyDescent="0.2">
      <c r="B81" s="407"/>
      <c r="C81" s="407"/>
      <c r="D81" s="407"/>
      <c r="E81" s="407"/>
      <c r="F81" s="407"/>
      <c r="G81" s="407"/>
      <c r="H81" s="407"/>
      <c r="I81" s="407"/>
      <c r="J81" s="407"/>
      <c r="K81" s="407"/>
    </row>
    <row r="82" spans="2:21" ht="16" customHeight="1" x14ac:dyDescent="0.2">
      <c r="B82" s="407"/>
      <c r="C82" s="407"/>
      <c r="D82" s="407"/>
      <c r="E82" s="407"/>
      <c r="F82" s="407"/>
      <c r="G82" s="407"/>
      <c r="H82" s="407"/>
      <c r="I82" s="407"/>
      <c r="J82" s="407"/>
      <c r="K82" s="407"/>
    </row>
    <row r="83" spans="2:21" ht="16" customHeight="1" x14ac:dyDescent="0.2">
      <c r="B83" s="407"/>
      <c r="C83" s="407"/>
      <c r="D83" s="407"/>
      <c r="E83" s="407"/>
      <c r="F83" s="407"/>
      <c r="G83" s="407"/>
      <c r="H83" s="407"/>
      <c r="I83" s="407"/>
      <c r="J83" s="407"/>
      <c r="K83" s="407"/>
    </row>
    <row r="84" spans="2:21" ht="16" customHeight="1" x14ac:dyDescent="0.2">
      <c r="B84" s="407"/>
      <c r="C84" s="407"/>
      <c r="D84" s="407"/>
      <c r="E84" s="407"/>
      <c r="F84" s="407"/>
      <c r="G84" s="407"/>
      <c r="H84" s="407"/>
      <c r="I84" s="407"/>
      <c r="J84" s="407"/>
      <c r="K84" s="407"/>
    </row>
    <row r="85" spans="2:21" ht="16" customHeight="1" x14ac:dyDescent="0.2">
      <c r="B85" s="407"/>
      <c r="C85" s="407"/>
      <c r="D85" s="407"/>
      <c r="E85" s="407"/>
      <c r="F85" s="407"/>
      <c r="G85" s="407"/>
      <c r="H85" s="407"/>
      <c r="I85" s="407"/>
      <c r="J85" s="407"/>
      <c r="K85" s="407"/>
    </row>
    <row r="86" spans="2:21" ht="16" customHeight="1" x14ac:dyDescent="0.2">
      <c r="B86" s="407"/>
      <c r="C86" s="407"/>
      <c r="D86" s="407"/>
      <c r="E86" s="407"/>
      <c r="F86" s="407"/>
      <c r="G86" s="407"/>
      <c r="H86" s="407"/>
      <c r="I86" s="407"/>
      <c r="J86" s="407"/>
      <c r="K86" s="407"/>
    </row>
    <row r="87" spans="2:21" ht="16" customHeight="1" x14ac:dyDescent="0.2">
      <c r="B87" s="407"/>
      <c r="C87" s="407"/>
      <c r="D87" s="407"/>
      <c r="E87" s="407"/>
      <c r="F87" s="407"/>
      <c r="G87" s="407"/>
      <c r="H87" s="407"/>
      <c r="I87" s="407"/>
      <c r="J87" s="407"/>
      <c r="K87" s="407"/>
    </row>
    <row r="88" spans="2:21" ht="16" customHeight="1" x14ac:dyDescent="0.2">
      <c r="B88" s="407"/>
      <c r="C88" s="407"/>
      <c r="D88" s="407"/>
      <c r="E88" s="407"/>
      <c r="F88" s="407"/>
      <c r="G88" s="407"/>
      <c r="H88" s="407"/>
      <c r="I88" s="407"/>
      <c r="J88" s="407"/>
      <c r="K88" s="407"/>
      <c r="M88" s="401" t="s">
        <v>331</v>
      </c>
      <c r="N88" s="401"/>
      <c r="O88" s="401"/>
      <c r="P88" s="401"/>
      <c r="Q88" s="401"/>
      <c r="R88" s="401"/>
      <c r="S88" s="401"/>
      <c r="T88" s="401"/>
      <c r="U88" s="401"/>
    </row>
    <row r="89" spans="2:21" ht="16" customHeight="1" x14ac:dyDescent="0.2">
      <c r="B89" s="407"/>
      <c r="C89" s="407"/>
      <c r="D89" s="407"/>
      <c r="E89" s="407"/>
      <c r="F89" s="407"/>
      <c r="G89" s="407"/>
      <c r="H89" s="407"/>
      <c r="I89" s="407"/>
      <c r="J89" s="407"/>
      <c r="K89" s="407"/>
      <c r="M89" s="401"/>
      <c r="N89" s="401"/>
      <c r="O89" s="401"/>
      <c r="P89" s="401"/>
      <c r="Q89" s="401"/>
      <c r="R89" s="401"/>
      <c r="S89" s="401"/>
      <c r="T89" s="401"/>
      <c r="U89" s="401"/>
    </row>
    <row r="90" spans="2:21" ht="16" customHeight="1" x14ac:dyDescent="0.2">
      <c r="B90" s="407"/>
      <c r="C90" s="407"/>
      <c r="D90" s="407"/>
      <c r="E90" s="407"/>
      <c r="F90" s="407"/>
      <c r="G90" s="407"/>
      <c r="H90" s="407"/>
      <c r="I90" s="407"/>
      <c r="J90" s="407"/>
      <c r="K90" s="407"/>
      <c r="M90" s="401"/>
      <c r="N90" s="401"/>
      <c r="O90" s="401"/>
      <c r="P90" s="401"/>
      <c r="Q90" s="401"/>
      <c r="R90" s="401"/>
      <c r="S90" s="401"/>
      <c r="T90" s="401"/>
      <c r="U90" s="401"/>
    </row>
    <row r="91" spans="2:21" ht="16" customHeight="1" x14ac:dyDescent="0.2">
      <c r="B91" s="407"/>
      <c r="C91" s="407"/>
      <c r="D91" s="407"/>
      <c r="E91" s="407"/>
      <c r="F91" s="407"/>
      <c r="G91" s="407"/>
      <c r="H91" s="407"/>
      <c r="I91" s="407"/>
      <c r="J91" s="407"/>
      <c r="K91" s="407"/>
      <c r="M91" s="401"/>
      <c r="N91" s="401"/>
      <c r="O91" s="401"/>
      <c r="P91" s="401"/>
      <c r="Q91" s="401"/>
      <c r="R91" s="401"/>
      <c r="S91" s="401"/>
      <c r="T91" s="401"/>
      <c r="U91" s="401"/>
    </row>
    <row r="92" spans="2:21" ht="16" customHeight="1" x14ac:dyDescent="0.2">
      <c r="B92" s="127"/>
      <c r="C92" s="127"/>
      <c r="D92" s="127"/>
      <c r="E92" s="127"/>
      <c r="F92" s="127"/>
      <c r="G92" s="127"/>
      <c r="H92" s="127"/>
      <c r="I92" s="127"/>
      <c r="J92" s="127"/>
      <c r="K92" s="127"/>
      <c r="M92" s="401"/>
      <c r="N92" s="401"/>
      <c r="O92" s="401"/>
      <c r="P92" s="401"/>
      <c r="Q92" s="401"/>
      <c r="R92" s="401"/>
      <c r="S92" s="401"/>
      <c r="T92" s="401"/>
      <c r="U92" s="401"/>
    </row>
  </sheetData>
  <sheetProtection algorithmName="SHA-512" hashValue="kiIToFtkHnsmuMBh7oANdWHK13Nxobng4bw3IYE1LhD0oGq2iMknx7fEAi3rbKpmp/oTYUj/L+T0K6NRZkqpyQ==" saltValue="ktUpAz7eVYC4z0gddvvZIA==" spinCount="100000" sheet="1" objects="1" scenarios="1" selectLockedCells="1" selectUnlockedCells="1"/>
  <mergeCells count="10">
    <mergeCell ref="M88:U92"/>
    <mergeCell ref="B2:S2"/>
    <mergeCell ref="T2:U2"/>
    <mergeCell ref="B52:K54"/>
    <mergeCell ref="B56:K91"/>
    <mergeCell ref="B31:D31"/>
    <mergeCell ref="F31:H31"/>
    <mergeCell ref="J31:L31"/>
    <mergeCell ref="N31:P31"/>
    <mergeCell ref="M47:U47"/>
  </mergeCells>
  <printOptions horizontalCentered="1"/>
  <pageMargins left="0.5" right="0.25" top="0.75" bottom="0.75" header="0.3" footer="0.3"/>
  <pageSetup scale="30" orientation="landscape" horizontalDpi="0" verticalDpi="0"/>
  <headerFooter scaleWithDoc="0">
    <oddFooter xml:space="preserve">&amp;C&amp;"Arial,Regular"&amp;9&amp;K000000Community Energy Resilience Scoring Tool   |   Printed &amp;D </oddFooter>
  </headerFooter>
  <rowBreaks count="1" manualBreakCount="1">
    <brk id="94" min="1" max="20" man="1"/>
  </rowBreaks>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A5D61-34EF-8847-8802-9504D972CE2C}">
  <sheetPr>
    <tabColor theme="1" tint="0.34998626667073579"/>
    <pageSetUpPr fitToPage="1"/>
  </sheetPr>
  <dimension ref="B1:K84"/>
  <sheetViews>
    <sheetView showGridLines="0" showRowColHeaders="0" workbookViewId="0">
      <selection activeCell="L22" sqref="L22"/>
      <extLst>
        <ext xmlns:xlsdti="http://schemas.microsoft.com/office/spreadsheetml/2023/showDataTypeIcons" uri="{77bfe23e-c014-4d31-8a63-9c772dbf06b6}">
          <xlsdti:showDataTypeIcons visible="0"/>
        </ext>
      </extLst>
    </sheetView>
  </sheetViews>
  <sheetFormatPr baseColWidth="10" defaultRowHeight="16" x14ac:dyDescent="0.2"/>
  <cols>
    <col min="1" max="1" width="4.33203125" customWidth="1"/>
    <col min="2" max="2" width="7.33203125" customWidth="1"/>
    <col min="3" max="3" width="32.6640625" customWidth="1"/>
    <col min="4" max="4" width="20.83203125" customWidth="1"/>
    <col min="5" max="5" width="5.83203125" customWidth="1"/>
    <col min="6" max="6" width="38.83203125" customWidth="1"/>
    <col min="7" max="7" width="20.83203125" customWidth="1"/>
    <col min="8" max="8" width="5.83203125" customWidth="1"/>
    <col min="9" max="9" width="36.83203125" customWidth="1"/>
    <col min="10" max="10" width="26.6640625" customWidth="1"/>
    <col min="11" max="11" width="27" customWidth="1"/>
  </cols>
  <sheetData>
    <row r="1" spans="2:11" ht="17" thickBot="1" x14ac:dyDescent="0.25"/>
    <row r="2" spans="2:11" ht="161" customHeight="1" thickTop="1" thickBot="1" x14ac:dyDescent="0.25">
      <c r="B2" s="412" t="s">
        <v>330</v>
      </c>
      <c r="C2" s="412"/>
      <c r="D2" s="412"/>
      <c r="E2" s="412"/>
      <c r="F2" s="412"/>
      <c r="G2" s="412"/>
      <c r="H2" s="412"/>
      <c r="I2" s="412"/>
      <c r="J2" s="246" t="str">
        <f>'START HERE'!K45</f>
        <v>My Town</v>
      </c>
    </row>
    <row r="3" spans="2:11" ht="23" customHeight="1" thickTop="1" x14ac:dyDescent="0.2">
      <c r="D3" s="97"/>
      <c r="E3" s="97"/>
      <c r="F3" s="97"/>
      <c r="G3" s="97"/>
      <c r="H3" s="97"/>
      <c r="I3" s="97"/>
      <c r="J3" s="97"/>
      <c r="K3" s="225"/>
    </row>
    <row r="4" spans="2:11" ht="19" customHeight="1" x14ac:dyDescent="0.2">
      <c r="B4" s="413" t="s">
        <v>312</v>
      </c>
      <c r="C4" s="414"/>
      <c r="D4" s="414"/>
      <c r="E4" s="414"/>
      <c r="F4" s="414"/>
      <c r="G4" s="414"/>
      <c r="H4" s="97"/>
      <c r="I4" s="415" t="s">
        <v>295</v>
      </c>
      <c r="J4" s="415"/>
      <c r="K4" s="225"/>
    </row>
    <row r="5" spans="2:11" ht="15" customHeight="1" x14ac:dyDescent="0.2">
      <c r="B5" s="414"/>
      <c r="C5" s="414"/>
      <c r="D5" s="414"/>
      <c r="E5" s="414"/>
      <c r="F5" s="414"/>
      <c r="G5" s="414"/>
      <c r="H5" s="97"/>
      <c r="I5" s="415"/>
      <c r="J5" s="415"/>
      <c r="K5" s="225"/>
    </row>
    <row r="6" spans="2:11" ht="15" customHeight="1" x14ac:dyDescent="0.2">
      <c r="B6" s="414"/>
      <c r="C6" s="414"/>
      <c r="D6" s="414"/>
      <c r="E6" s="414"/>
      <c r="F6" s="414"/>
      <c r="G6" s="414"/>
      <c r="H6" s="97"/>
      <c r="I6" s="97"/>
      <c r="J6" s="97"/>
      <c r="K6" s="225"/>
    </row>
    <row r="7" spans="2:11" ht="15" customHeight="1" x14ac:dyDescent="0.2">
      <c r="B7" s="414"/>
      <c r="C7" s="414"/>
      <c r="D7" s="414"/>
      <c r="E7" s="414"/>
      <c r="F7" s="414"/>
      <c r="G7" s="414"/>
      <c r="H7" s="97"/>
      <c r="K7" s="225"/>
    </row>
    <row r="8" spans="2:11" ht="23" customHeight="1" x14ac:dyDescent="0.2">
      <c r="B8" s="414"/>
      <c r="C8" s="414"/>
      <c r="D8" s="414"/>
      <c r="E8" s="414"/>
      <c r="F8" s="414"/>
      <c r="G8" s="414"/>
      <c r="H8" s="97"/>
      <c r="I8" s="97"/>
      <c r="J8" s="97"/>
      <c r="K8" s="225"/>
    </row>
    <row r="9" spans="2:11" ht="23" customHeight="1" x14ac:dyDescent="0.2">
      <c r="B9" s="414"/>
      <c r="C9" s="414"/>
      <c r="D9" s="414"/>
      <c r="E9" s="414"/>
      <c r="F9" s="414"/>
      <c r="G9" s="414"/>
      <c r="H9" s="97"/>
      <c r="I9" s="97"/>
      <c r="J9" s="97"/>
      <c r="K9" s="225"/>
    </row>
    <row r="10" spans="2:11" ht="23" customHeight="1" x14ac:dyDescent="0.2">
      <c r="B10" s="414"/>
      <c r="C10" s="414"/>
      <c r="D10" s="414"/>
      <c r="E10" s="414"/>
      <c r="F10" s="414"/>
      <c r="G10" s="414"/>
      <c r="H10" s="97"/>
      <c r="I10" s="97"/>
      <c r="J10" s="97"/>
      <c r="K10" s="225"/>
    </row>
    <row r="11" spans="2:11" ht="23" customHeight="1" x14ac:dyDescent="0.2">
      <c r="B11" s="414"/>
      <c r="C11" s="414"/>
      <c r="D11" s="414"/>
      <c r="E11" s="414"/>
      <c r="F11" s="414"/>
      <c r="G11" s="414"/>
      <c r="H11" s="97"/>
      <c r="I11" s="97"/>
      <c r="J11" s="97"/>
      <c r="K11" s="225"/>
    </row>
    <row r="12" spans="2:11" ht="23" customHeight="1" x14ac:dyDescent="0.2">
      <c r="B12" s="414"/>
      <c r="C12" s="414"/>
      <c r="D12" s="414"/>
      <c r="E12" s="414"/>
      <c r="F12" s="414"/>
      <c r="G12" s="414"/>
      <c r="H12" s="97"/>
      <c r="I12" s="97"/>
      <c r="J12" s="97"/>
      <c r="K12" s="225"/>
    </row>
    <row r="13" spans="2:11" ht="23" customHeight="1" x14ac:dyDescent="0.2">
      <c r="B13" s="414"/>
      <c r="C13" s="414"/>
      <c r="D13" s="414"/>
      <c r="E13" s="414"/>
      <c r="F13" s="414"/>
      <c r="G13" s="414"/>
      <c r="H13" s="97"/>
      <c r="I13" s="97"/>
      <c r="J13" s="97"/>
      <c r="K13" s="225"/>
    </row>
    <row r="14" spans="2:11" ht="23" customHeight="1" x14ac:dyDescent="0.2">
      <c r="B14" s="414"/>
      <c r="C14" s="414"/>
      <c r="D14" s="414"/>
      <c r="E14" s="414"/>
      <c r="F14" s="414"/>
      <c r="G14" s="414"/>
      <c r="H14" s="97"/>
      <c r="I14" s="97"/>
      <c r="J14" s="97"/>
      <c r="K14" s="225"/>
    </row>
    <row r="15" spans="2:11" ht="23" customHeight="1" x14ac:dyDescent="0.2">
      <c r="B15" s="414"/>
      <c r="C15" s="414"/>
      <c r="D15" s="414"/>
      <c r="E15" s="414"/>
      <c r="F15" s="414"/>
      <c r="G15" s="414"/>
      <c r="H15" s="97"/>
      <c r="I15" s="97"/>
      <c r="J15" s="97"/>
      <c r="K15" s="225"/>
    </row>
    <row r="16" spans="2:11" ht="32" customHeight="1" x14ac:dyDescent="0.2">
      <c r="B16" s="414"/>
      <c r="C16" s="414"/>
      <c r="D16" s="414"/>
      <c r="E16" s="414"/>
      <c r="F16" s="414"/>
      <c r="G16" s="414"/>
      <c r="H16" s="97"/>
      <c r="I16" s="97"/>
      <c r="J16" s="97"/>
      <c r="K16" s="225"/>
    </row>
    <row r="17" spans="2:10" ht="23" customHeight="1" x14ac:dyDescent="0.2"/>
    <row r="18" spans="2:10" ht="20" customHeight="1" x14ac:dyDescent="0.2">
      <c r="B18" s="418" t="s">
        <v>278</v>
      </c>
      <c r="C18" s="418"/>
      <c r="D18" s="240" t="s">
        <v>119</v>
      </c>
      <c r="E18" s="222"/>
      <c r="F18" s="241" t="s">
        <v>28</v>
      </c>
      <c r="G18" s="242" t="s">
        <v>119</v>
      </c>
      <c r="H18" s="222"/>
      <c r="I18" s="241" t="s">
        <v>47</v>
      </c>
      <c r="J18" s="242" t="s">
        <v>119</v>
      </c>
    </row>
    <row r="19" spans="2:10" x14ac:dyDescent="0.2">
      <c r="B19" s="419" t="s">
        <v>0</v>
      </c>
      <c r="C19" s="419"/>
      <c r="D19" s="223" t="str" cm="1">
        <f t="array" ref="D19:D26">+'Health &amp; Safety'!J9:J16</f>
        <v/>
      </c>
      <c r="F19" s="233" t="s">
        <v>169</v>
      </c>
      <c r="G19" s="223" t="str" cm="1">
        <f t="array" ref="G19:G26">+'Emergency Management'!J9:J16</f>
        <v/>
      </c>
      <c r="I19" s="235" t="s">
        <v>310</v>
      </c>
      <c r="J19" s="223" t="str" cm="1">
        <f t="array" ref="J19:J26">+'Community Necessities'!J9:J16</f>
        <v/>
      </c>
    </row>
    <row r="20" spans="2:10" x14ac:dyDescent="0.2">
      <c r="B20" s="419" t="s">
        <v>1</v>
      </c>
      <c r="C20" s="419"/>
      <c r="D20" s="223" t="str">
        <v/>
      </c>
      <c r="F20" s="233" t="s">
        <v>29</v>
      </c>
      <c r="G20" s="223" t="str">
        <v/>
      </c>
      <c r="I20" s="235" t="s">
        <v>37</v>
      </c>
      <c r="J20" s="223" t="str">
        <v/>
      </c>
    </row>
    <row r="21" spans="2:10" x14ac:dyDescent="0.2">
      <c r="B21" s="419" t="s">
        <v>2</v>
      </c>
      <c r="C21" s="419"/>
      <c r="D21" s="223" t="str">
        <v/>
      </c>
      <c r="F21" s="234" t="s">
        <v>30</v>
      </c>
      <c r="G21" s="224" t="str">
        <v/>
      </c>
      <c r="I21" s="235" t="s">
        <v>38</v>
      </c>
      <c r="J21" s="223" t="str">
        <v/>
      </c>
    </row>
    <row r="22" spans="2:10" x14ac:dyDescent="0.2">
      <c r="B22" s="419" t="s">
        <v>160</v>
      </c>
      <c r="C22" s="419"/>
      <c r="D22" s="223" t="str">
        <v/>
      </c>
      <c r="F22" s="234" t="s">
        <v>32</v>
      </c>
      <c r="G22" s="224" t="str">
        <v/>
      </c>
      <c r="I22" s="236" t="s">
        <v>39</v>
      </c>
      <c r="J22" s="223" t="str">
        <v/>
      </c>
    </row>
    <row r="23" spans="2:10" ht="17" x14ac:dyDescent="0.2">
      <c r="B23" s="419" t="s">
        <v>3</v>
      </c>
      <c r="C23" s="419"/>
      <c r="D23" s="223" t="str">
        <v/>
      </c>
      <c r="F23" s="234" t="s">
        <v>34</v>
      </c>
      <c r="G23" s="224" t="str">
        <v/>
      </c>
      <c r="I23" s="235" t="s">
        <v>311</v>
      </c>
      <c r="J23" s="223" t="str">
        <v/>
      </c>
    </row>
    <row r="24" spans="2:10" x14ac:dyDescent="0.2">
      <c r="B24" s="419" t="s">
        <v>15</v>
      </c>
      <c r="C24" s="419"/>
      <c r="D24" s="223" t="str">
        <v/>
      </c>
      <c r="F24" s="234" t="s">
        <v>31</v>
      </c>
      <c r="G24" s="224" t="str">
        <v/>
      </c>
      <c r="I24" s="237" t="s">
        <v>41</v>
      </c>
      <c r="J24" s="223" t="str">
        <v/>
      </c>
    </row>
    <row r="25" spans="2:10" x14ac:dyDescent="0.2">
      <c r="B25" s="419" t="s">
        <v>48</v>
      </c>
      <c r="C25" s="419"/>
      <c r="D25" s="223" t="str">
        <v/>
      </c>
      <c r="F25" s="233" t="s">
        <v>33</v>
      </c>
      <c r="G25" s="224" t="str">
        <v/>
      </c>
      <c r="I25" s="237" t="s">
        <v>42</v>
      </c>
      <c r="J25" s="223" t="str">
        <v/>
      </c>
    </row>
    <row r="26" spans="2:10" ht="17" x14ac:dyDescent="0.2">
      <c r="B26" s="419" t="s">
        <v>14</v>
      </c>
      <c r="C26" s="419"/>
      <c r="D26" s="223" t="str">
        <v/>
      </c>
      <c r="F26" s="233" t="s">
        <v>35</v>
      </c>
      <c r="G26" s="224" t="str">
        <v/>
      </c>
      <c r="I26" s="237" t="s">
        <v>43</v>
      </c>
      <c r="J26" s="223" t="str">
        <v/>
      </c>
    </row>
    <row r="27" spans="2:10" x14ac:dyDescent="0.2">
      <c r="F27" s="1"/>
      <c r="G27" s="1"/>
    </row>
    <row r="28" spans="2:10" x14ac:dyDescent="0.2">
      <c r="F28" s="1"/>
      <c r="G28" s="1"/>
    </row>
    <row r="29" spans="2:10" ht="29" customHeight="1" x14ac:dyDescent="0.2">
      <c r="B29" s="416" t="s">
        <v>114</v>
      </c>
      <c r="C29" s="416"/>
      <c r="D29" s="416"/>
      <c r="E29" s="416"/>
      <c r="F29" s="417"/>
      <c r="G29" s="417"/>
      <c r="H29" s="417"/>
      <c r="I29" s="417"/>
      <c r="J29" s="252" t="s">
        <v>119</v>
      </c>
    </row>
    <row r="30" spans="2:10" ht="40" customHeight="1" x14ac:dyDescent="0.2">
      <c r="B30" s="411" t="s">
        <v>303</v>
      </c>
      <c r="C30" s="411"/>
      <c r="D30" s="411"/>
      <c r="E30" s="226"/>
      <c r="F30" s="410" t="s">
        <v>304</v>
      </c>
      <c r="G30" s="410"/>
      <c r="H30" s="410"/>
      <c r="I30" s="410"/>
      <c r="J30" s="254" t="str" cm="1">
        <f t="array" ref="J30:J37">+'Household Vulnerability'!G11:G18</f>
        <v/>
      </c>
    </row>
    <row r="31" spans="2:10" ht="40" customHeight="1" x14ac:dyDescent="0.2">
      <c r="E31" s="247"/>
      <c r="F31" s="410" t="s">
        <v>296</v>
      </c>
      <c r="G31" s="410"/>
      <c r="H31" s="410"/>
      <c r="I31" s="410"/>
      <c r="J31" s="254" t="str">
        <v/>
      </c>
    </row>
    <row r="32" spans="2:10" ht="40" customHeight="1" x14ac:dyDescent="0.2">
      <c r="D32" s="247"/>
      <c r="E32" s="247"/>
      <c r="F32" s="410" t="s">
        <v>305</v>
      </c>
      <c r="G32" s="410"/>
      <c r="H32" s="410"/>
      <c r="I32" s="410"/>
      <c r="J32" s="254" t="str">
        <v/>
      </c>
    </row>
    <row r="33" spans="3:10" ht="55" customHeight="1" x14ac:dyDescent="0.2">
      <c r="D33" s="247"/>
      <c r="E33" s="247"/>
      <c r="F33" s="410" t="s">
        <v>297</v>
      </c>
      <c r="G33" s="410"/>
      <c r="H33" s="410"/>
      <c r="I33" s="410"/>
      <c r="J33" s="254" t="str">
        <v/>
      </c>
    </row>
    <row r="34" spans="3:10" ht="40" customHeight="1" x14ac:dyDescent="0.2">
      <c r="D34" s="247"/>
      <c r="E34" s="247"/>
      <c r="F34" s="410" t="s">
        <v>298</v>
      </c>
      <c r="G34" s="410"/>
      <c r="H34" s="410"/>
      <c r="I34" s="410"/>
      <c r="J34" s="254" t="str">
        <v/>
      </c>
    </row>
    <row r="35" spans="3:10" ht="40" customHeight="1" x14ac:dyDescent="0.2">
      <c r="D35" s="247"/>
      <c r="E35" s="247"/>
      <c r="F35" s="410" t="s">
        <v>299</v>
      </c>
      <c r="G35" s="410"/>
      <c r="H35" s="410"/>
      <c r="I35" s="410"/>
      <c r="J35" s="254" t="str">
        <v/>
      </c>
    </row>
    <row r="36" spans="3:10" ht="40" customHeight="1" x14ac:dyDescent="0.2">
      <c r="D36" s="247"/>
      <c r="E36" s="247"/>
      <c r="F36" s="410" t="s">
        <v>300</v>
      </c>
      <c r="G36" s="410"/>
      <c r="H36" s="410"/>
      <c r="I36" s="410"/>
      <c r="J36" s="254" t="str">
        <v/>
      </c>
    </row>
    <row r="37" spans="3:10" ht="40" customHeight="1" x14ac:dyDescent="0.2">
      <c r="D37" s="247"/>
      <c r="E37" s="247"/>
      <c r="F37" s="410" t="s">
        <v>301</v>
      </c>
      <c r="G37" s="410"/>
      <c r="H37" s="410"/>
      <c r="I37" s="410"/>
      <c r="J37" s="254" t="str">
        <v/>
      </c>
    </row>
    <row r="45" spans="3:10" ht="32" x14ac:dyDescent="0.4">
      <c r="C45" s="3"/>
    </row>
    <row r="59" spans="3:3" ht="32" x14ac:dyDescent="0.4">
      <c r="C59" s="3"/>
    </row>
    <row r="75" spans="3:3" ht="32" x14ac:dyDescent="0.4">
      <c r="C75" s="3"/>
    </row>
    <row r="84" spans="3:3" ht="32" x14ac:dyDescent="0.4">
      <c r="C84" s="3"/>
    </row>
  </sheetData>
  <sheetProtection algorithmName="SHA-512" hashValue="j701kss3gjP1g6Lw90pVL27o54k3nhQ17dVsim+GBOcbF9043a5fYHz24FM2jSFNuSUmMtGRMrFOcjj+mqFz2A==" saltValue="PsF+4Ig3l/NVgNNx21Yo3w==" spinCount="100000" sheet="1" scenarios="1" selectLockedCells="1" selectUnlockedCells="1"/>
  <mergeCells count="22">
    <mergeCell ref="F34:I34"/>
    <mergeCell ref="B26:C26"/>
    <mergeCell ref="F30:I30"/>
    <mergeCell ref="F31:I31"/>
    <mergeCell ref="F32:I32"/>
    <mergeCell ref="F33:I33"/>
    <mergeCell ref="F37:I37"/>
    <mergeCell ref="B30:D30"/>
    <mergeCell ref="B2:I2"/>
    <mergeCell ref="B4:G16"/>
    <mergeCell ref="F35:I35"/>
    <mergeCell ref="F36:I36"/>
    <mergeCell ref="I4:J5"/>
    <mergeCell ref="B29:I29"/>
    <mergeCell ref="B18:C18"/>
    <mergeCell ref="B19:C19"/>
    <mergeCell ref="B20:C20"/>
    <mergeCell ref="B21:C21"/>
    <mergeCell ref="B22:C22"/>
    <mergeCell ref="B23:C23"/>
    <mergeCell ref="B24:C24"/>
    <mergeCell ref="B25:C25"/>
  </mergeCells>
  <conditionalFormatting sqref="D19:D26 G19:G26 J19:J26">
    <cfRule type="expression" dxfId="15" priority="1">
      <formula>D19=0</formula>
    </cfRule>
    <cfRule type="expression" dxfId="14" priority="2">
      <formula>D19=4</formula>
    </cfRule>
    <cfRule type="expression" dxfId="13" priority="3">
      <formula>D19=3</formula>
    </cfRule>
    <cfRule type="expression" dxfId="12" priority="4">
      <formula>D19=2</formula>
    </cfRule>
    <cfRule type="expression" dxfId="11" priority="5">
      <formula>D19=1</formula>
    </cfRule>
    <cfRule type="expression" dxfId="10" priority="6">
      <formula>D19=0.5</formula>
    </cfRule>
  </conditionalFormatting>
  <conditionalFormatting sqref="J30:J37">
    <cfRule type="expression" dxfId="9" priority="9">
      <formula>J30=4</formula>
    </cfRule>
    <cfRule type="expression" dxfId="8" priority="10">
      <formula>J30=3</formula>
    </cfRule>
    <cfRule type="expression" dxfId="7" priority="11">
      <formula>J30=2</formula>
    </cfRule>
    <cfRule type="expression" dxfId="6" priority="12">
      <formula>J30=1</formula>
    </cfRule>
    <cfRule type="expression" dxfId="5" priority="13">
      <formula>J30=0</formula>
    </cfRule>
  </conditionalFormatting>
  <dataValidations disablePrompts="1" count="10">
    <dataValidation allowBlank="1" showInputMessage="1" showErrorMessage="1" promptTitle="Instructions" prompt="Some municipal water systems are privately owned. That's OK. _x000d__x000d_Select YES if you have a community water supply that is a public utility." sqref="B24" xr:uid="{0E10D5FA-3CE7-EF45-8F5C-7631B44016D5}"/>
    <dataValidation allowBlank="1" showInputMessage="1" showErrorMessage="1" promptTitle="Explanation" prompt="_x000d_Immediate, short-term treatment for a sudden major injury, illness, or medical condition; usually provided at hospitals or urgent care clinics. " sqref="B22" xr:uid="{8FAD1E28-4F36-8143-857A-EBD4DADA62FC}"/>
    <dataValidation allowBlank="1" showInputMessage="1" showErrorMessage="1" promptTitle="Explanation" prompt="For people who are physically or mentally disabled and must be moved or evacuated._x000a__x000d_" sqref="F23" xr:uid="{2A2CDEBD-CE2B-4045-8CA6-977B5D10FB42}"/>
    <dataValidation allowBlank="1" showInputMessage="1" showErrorMessage="1" promptTitle="Explanation" prompt="Communication intended for all residents in the community. Often through websites, Facebook, text alerts, Twitter [X], or automated phone calls." sqref="F22" xr:uid="{45705EBA-F0B1-344C-B38C-DA2656E340DF}"/>
    <dataValidation allowBlank="1" showInputMessage="1" showErrorMessage="1" promptTitle="Explanation" prompt="In this context, an animal shelter where people can safely leave pets if they need to evacuate." sqref="F24" xr:uid="{4B2D70B1-E463-2E4B-A347-544634DB0139}"/>
    <dataValidation allowBlank="1" showInputMessage="1" showErrorMessage="1" promptTitle="Explanation" prompt="Necessities such as food, water, clothing, diapers and baby formula." sqref="F21" xr:uid="{D85A8F49-DDBD-344C-BC34-BA322B435B47}"/>
    <dataValidation allowBlank="1" showInputMessage="1" showErrorMessage="1" promptTitle="Explanation" prompt="Not necessarily an actual grocery store. Small or rural communities may have quick-stops, Dollar stores, or big box stores that are major sources of groceries. " sqref="I23" xr:uid="{4464E079-4481-134C-9100-F6A601A43549}"/>
    <dataValidation allowBlank="1" showInputMessage="1" showErrorMessage="1" promptTitle="Explanation" prompt="Included as a vital service because of their role in providing community-wide information, especially during an outage, extreme weather, or emergency event." sqref="I21" xr:uid="{24EA818C-F9E4-FC48-AAD5-EB11C86E0645}"/>
    <dataValidation allowBlank="1" showInputMessage="1" showErrorMessage="1" promptTitle="Explanation" prompt="Transportation services available to the general public. Like a bus system, taxi cabs, Uber/Lyft. " sqref="I20" xr:uid="{059DFA1F-61B0-BF4E-9C7E-8C4857D4A39A}"/>
    <dataValidation allowBlank="1" showInputMessage="1" showErrorMessage="1" promptTitle="Explanation" prompt="A place where people can charge cell phones or tablets and where the Internet is accessible for free. Examples: a library or internet cafe." sqref="I19" xr:uid="{1BA82B5A-4363-B347-A38E-87D9ED477228}"/>
  </dataValidations>
  <printOptions horizontalCentered="1"/>
  <pageMargins left="0.5" right="0.5" top="0.5" bottom="0.55000000000000004" header="0.3" footer="0.3"/>
  <pageSetup scale="56" orientation="landscape" horizontalDpi="0" verticalDpi="0"/>
  <headerFooter scaleWithDoc="0">
    <oddFooter>&amp;C&amp;"Arial,Regular"&amp;9&amp;K000000Community Energy Resilience Scoring Tool|  Printed &amp;D</oddFooter>
  </headerFooter>
  <drawing r:id="rId1"/>
  <legacyDrawing r:id="rId2"/>
  <oleObjects>
    <mc:AlternateContent xmlns:mc="http://schemas.openxmlformats.org/markup-compatibility/2006">
      <mc:Choice Requires="x14">
        <oleObject progId="Document" dvAspect="DVASPECT_ICON" shapeId="21509" r:id="rId3">
          <objectPr defaultSize="0" autoPict="0" r:id="rId4">
            <anchor moveWithCells="1">
              <from>
                <xdr:col>5</xdr:col>
                <xdr:colOff>2832100</xdr:colOff>
                <xdr:row>11</xdr:row>
                <xdr:rowOff>88900</xdr:rowOff>
              </from>
              <to>
                <xdr:col>6</xdr:col>
                <xdr:colOff>1117600</xdr:colOff>
                <xdr:row>14</xdr:row>
                <xdr:rowOff>0</xdr:rowOff>
              </to>
            </anchor>
          </objectPr>
        </oleObject>
      </mc:Choice>
      <mc:Fallback>
        <oleObject progId="Document" dvAspect="DVASPECT_ICON" shapeId="21509" r:id="rId3"/>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45B3C-B567-2A44-A0E8-437E9805EC8B}">
  <dimension ref="B1:W76"/>
  <sheetViews>
    <sheetView topLeftCell="C1" workbookViewId="0">
      <selection activeCell="M51" sqref="M51"/>
    </sheetView>
  </sheetViews>
  <sheetFormatPr baseColWidth="10" defaultRowHeight="16" x14ac:dyDescent="0.2"/>
  <cols>
    <col min="2" max="2" width="32" customWidth="1"/>
    <col min="3" max="3" width="18.1640625" customWidth="1"/>
    <col min="4" max="4" width="6.33203125" customWidth="1"/>
    <col min="5" max="5" width="32.33203125" customWidth="1"/>
    <col min="6" max="6" width="17.33203125" customWidth="1"/>
    <col min="9" max="9" width="12.5" customWidth="1"/>
    <col min="10" max="13" width="27.83203125" customWidth="1"/>
    <col min="14" max="14" width="29.33203125" customWidth="1"/>
    <col min="15" max="15" width="23.6640625" customWidth="1"/>
    <col min="16" max="16" width="30" customWidth="1"/>
    <col min="17" max="17" width="12.5" customWidth="1"/>
  </cols>
  <sheetData>
    <row r="1" spans="2:17" x14ac:dyDescent="0.2">
      <c r="I1" s="422" t="s">
        <v>142</v>
      </c>
      <c r="J1" s="422"/>
      <c r="K1" s="422"/>
    </row>
    <row r="2" spans="2:17" x14ac:dyDescent="0.2">
      <c r="B2" s="11" t="s">
        <v>49</v>
      </c>
      <c r="C2" s="12"/>
      <c r="E2" s="15" t="s">
        <v>28</v>
      </c>
      <c r="F2" s="16"/>
      <c r="J2" s="35" t="s">
        <v>71</v>
      </c>
      <c r="K2" s="36" t="s">
        <v>73</v>
      </c>
      <c r="L2" s="2"/>
      <c r="M2" s="2"/>
      <c r="N2" s="36" t="s">
        <v>76</v>
      </c>
      <c r="O2" s="91" t="s">
        <v>73</v>
      </c>
      <c r="P2" s="30"/>
    </row>
    <row r="3" spans="2:17" x14ac:dyDescent="0.2">
      <c r="B3" s="121" t="s">
        <v>0</v>
      </c>
      <c r="C3" s="14" t="str" cm="1">
        <f t="array" ref="C3:C10">'Health &amp; Safety'!J9:J16</f>
        <v/>
      </c>
      <c r="E3" s="128" t="s">
        <v>169</v>
      </c>
      <c r="F3" s="14" t="str" cm="1">
        <f t="array" ref="F3:F10">'Emergency Management'!J9:J16</f>
        <v/>
      </c>
      <c r="I3" s="37" t="s">
        <v>50</v>
      </c>
      <c r="J3" s="34" t="str" cm="1">
        <f t="array" ref="J3:J10">+C3:C10</f>
        <v/>
      </c>
      <c r="K3" s="4" t="b">
        <f t="shared" ref="K3:K34" si="0">ISNUMBER(J3)</f>
        <v>0</v>
      </c>
      <c r="L3" s="32"/>
      <c r="M3" s="37" t="s">
        <v>50</v>
      </c>
      <c r="N3" s="34" t="e">
        <f>IF(TRIM(J3)="Not Applicable", NA(), VALUE(J3))</f>
        <v>#VALUE!</v>
      </c>
      <c r="O3" s="92" t="b">
        <f t="shared" ref="O3:O11" si="1">ISNUMBER(N3)</f>
        <v>0</v>
      </c>
      <c r="P3" s="32"/>
      <c r="Q3" s="30"/>
    </row>
    <row r="4" spans="2:17" x14ac:dyDescent="0.2">
      <c r="B4" s="121" t="s">
        <v>1</v>
      </c>
      <c r="C4" s="14" t="str">
        <v/>
      </c>
      <c r="E4" s="128" t="s">
        <v>29</v>
      </c>
      <c r="F4" s="14" t="str">
        <v/>
      </c>
      <c r="I4" s="30"/>
      <c r="J4" s="34" t="str">
        <v/>
      </c>
      <c r="K4" s="4" t="b">
        <f t="shared" si="0"/>
        <v>0</v>
      </c>
      <c r="L4" s="33"/>
      <c r="M4" s="30"/>
      <c r="N4" s="34" t="e">
        <f t="shared" ref="N4:N34" si="2">IF(TRIM(J4)="Not Applicable", NA(), VALUE(J4))</f>
        <v>#VALUE!</v>
      </c>
      <c r="O4" s="92" t="b">
        <f t="shared" si="1"/>
        <v>0</v>
      </c>
      <c r="Q4" s="30"/>
    </row>
    <row r="5" spans="2:17" ht="23" x14ac:dyDescent="0.2">
      <c r="B5" s="121" t="s">
        <v>155</v>
      </c>
      <c r="C5" s="14" t="str">
        <v/>
      </c>
      <c r="E5" s="121" t="s">
        <v>166</v>
      </c>
      <c r="F5" s="14" t="str">
        <v/>
      </c>
      <c r="I5" s="30"/>
      <c r="J5" s="34" t="str">
        <v/>
      </c>
      <c r="K5" s="4" t="b">
        <f t="shared" si="0"/>
        <v>0</v>
      </c>
      <c r="L5" s="33"/>
      <c r="M5" s="30"/>
      <c r="N5" s="34" t="e">
        <f t="shared" si="2"/>
        <v>#VALUE!</v>
      </c>
      <c r="O5" s="92" t="b">
        <f t="shared" si="1"/>
        <v>0</v>
      </c>
      <c r="Q5" s="30"/>
    </row>
    <row r="6" spans="2:17" ht="23" x14ac:dyDescent="0.2">
      <c r="B6" s="121" t="s">
        <v>157</v>
      </c>
      <c r="C6" s="14" t="str">
        <v/>
      </c>
      <c r="E6" s="121" t="s">
        <v>168</v>
      </c>
      <c r="F6" s="14" t="str">
        <v/>
      </c>
      <c r="I6" s="30"/>
      <c r="J6" s="34" t="str">
        <v/>
      </c>
      <c r="K6" s="4" t="b">
        <f t="shared" si="0"/>
        <v>0</v>
      </c>
      <c r="L6" s="33"/>
      <c r="M6" s="30"/>
      <c r="N6" s="34" t="e">
        <f t="shared" si="2"/>
        <v>#VALUE!</v>
      </c>
      <c r="O6" s="92" t="b">
        <f t="shared" si="1"/>
        <v>0</v>
      </c>
      <c r="Q6" s="30"/>
    </row>
    <row r="7" spans="2:17" ht="23" x14ac:dyDescent="0.2">
      <c r="B7" s="121" t="s">
        <v>3</v>
      </c>
      <c r="C7" s="14" t="str">
        <v/>
      </c>
      <c r="E7" s="121" t="s">
        <v>170</v>
      </c>
      <c r="F7" s="14" t="str">
        <v/>
      </c>
      <c r="I7" s="30"/>
      <c r="J7" s="34" t="str">
        <v/>
      </c>
      <c r="K7" s="4" t="b">
        <f t="shared" si="0"/>
        <v>0</v>
      </c>
      <c r="L7" s="33"/>
      <c r="M7" s="30"/>
      <c r="N7" s="34" t="e">
        <f t="shared" si="2"/>
        <v>#VALUE!</v>
      </c>
      <c r="O7" s="92" t="b">
        <f t="shared" si="1"/>
        <v>0</v>
      </c>
      <c r="Q7" s="30"/>
    </row>
    <row r="8" spans="2:17" ht="23" x14ac:dyDescent="0.2">
      <c r="B8" s="121" t="s">
        <v>156</v>
      </c>
      <c r="C8" s="14" t="str">
        <v/>
      </c>
      <c r="E8" s="121" t="s">
        <v>167</v>
      </c>
      <c r="F8" s="14" t="str">
        <v/>
      </c>
      <c r="I8" s="30"/>
      <c r="J8" s="34" t="str">
        <v/>
      </c>
      <c r="K8" s="4" t="b">
        <f t="shared" si="0"/>
        <v>0</v>
      </c>
      <c r="L8" s="33"/>
      <c r="M8" s="30"/>
      <c r="N8" s="34" t="e">
        <f t="shared" si="2"/>
        <v>#VALUE!</v>
      </c>
      <c r="O8" s="92" t="b">
        <f t="shared" si="1"/>
        <v>0</v>
      </c>
      <c r="Q8" s="30"/>
    </row>
    <row r="9" spans="2:17" x14ac:dyDescent="0.2">
      <c r="B9" s="121" t="s">
        <v>48</v>
      </c>
      <c r="C9" s="14" t="str">
        <v/>
      </c>
      <c r="E9" s="128" t="s">
        <v>33</v>
      </c>
      <c r="F9" s="14" t="str">
        <v/>
      </c>
      <c r="I9" s="30"/>
      <c r="J9" s="34" t="str">
        <v/>
      </c>
      <c r="K9" s="4" t="b">
        <f t="shared" si="0"/>
        <v>0</v>
      </c>
      <c r="L9" s="33"/>
      <c r="M9" s="30"/>
      <c r="N9" s="34" t="e">
        <f t="shared" si="2"/>
        <v>#VALUE!</v>
      </c>
      <c r="O9" s="92" t="b">
        <f t="shared" si="1"/>
        <v>0</v>
      </c>
      <c r="Q9" s="30"/>
    </row>
    <row r="10" spans="2:17" x14ac:dyDescent="0.2">
      <c r="B10" s="121" t="s">
        <v>14</v>
      </c>
      <c r="C10" s="14" t="str">
        <v/>
      </c>
      <c r="E10" s="128" t="s">
        <v>35</v>
      </c>
      <c r="F10" s="14" t="str">
        <v/>
      </c>
      <c r="I10" s="30"/>
      <c r="J10" s="34" t="str">
        <v/>
      </c>
      <c r="K10" s="4" t="b">
        <f t="shared" si="0"/>
        <v>0</v>
      </c>
      <c r="L10" s="33"/>
      <c r="M10" s="30"/>
      <c r="N10" s="34" t="e">
        <f t="shared" si="2"/>
        <v>#VALUE!</v>
      </c>
      <c r="O10" s="92" t="b">
        <f t="shared" si="1"/>
        <v>0</v>
      </c>
      <c r="Q10" s="30"/>
    </row>
    <row r="11" spans="2:17" x14ac:dyDescent="0.2">
      <c r="B11" s="94" t="s">
        <v>113</v>
      </c>
      <c r="C11" s="34" t="e">
        <f>AVERAGE(C3:C10)</f>
        <v>#DIV/0!</v>
      </c>
      <c r="E11" s="94" t="s">
        <v>113</v>
      </c>
      <c r="F11" s="34" t="e">
        <f>AVERAGE(F3:F10)</f>
        <v>#DIV/0!</v>
      </c>
      <c r="I11" s="38" t="s">
        <v>51</v>
      </c>
      <c r="J11" s="34" t="str" cm="1">
        <f t="array" ref="J11:J18">+F3:F10</f>
        <v/>
      </c>
      <c r="K11" s="4" t="b">
        <f t="shared" si="0"/>
        <v>0</v>
      </c>
      <c r="L11" s="33"/>
      <c r="M11" s="38" t="s">
        <v>51</v>
      </c>
      <c r="N11" s="34" t="e">
        <f t="shared" si="2"/>
        <v>#VALUE!</v>
      </c>
      <c r="O11" s="92" t="b">
        <f t="shared" si="1"/>
        <v>0</v>
      </c>
      <c r="Q11" s="30"/>
    </row>
    <row r="12" spans="2:17" x14ac:dyDescent="0.2">
      <c r="B12" s="17" t="s">
        <v>47</v>
      </c>
      <c r="C12" s="41"/>
      <c r="E12" s="18" t="s">
        <v>114</v>
      </c>
      <c r="F12" s="42"/>
      <c r="I12" s="30"/>
      <c r="J12" s="34" t="str">
        <v/>
      </c>
      <c r="K12" s="4" t="b">
        <f t="shared" si="0"/>
        <v>0</v>
      </c>
      <c r="L12" s="33"/>
      <c r="M12" s="30"/>
      <c r="N12" s="34" t="e">
        <f t="shared" si="2"/>
        <v>#VALUE!</v>
      </c>
      <c r="O12" s="92" t="b">
        <f>ISNUMBER(N12)</f>
        <v>0</v>
      </c>
      <c r="Q12" s="30"/>
    </row>
    <row r="13" spans="2:17" ht="23" x14ac:dyDescent="0.2">
      <c r="B13" s="121" t="s">
        <v>173</v>
      </c>
      <c r="C13" s="14" t="str" cm="1">
        <f t="array" ref="C13:C20">'Community Necessities'!J9:J16</f>
        <v/>
      </c>
      <c r="E13" s="138" t="s">
        <v>181</v>
      </c>
      <c r="F13" s="14" t="str" cm="1">
        <f t="array" ref="F13:F20">'Household Vulnerability'!G11:G18</f>
        <v/>
      </c>
      <c r="I13" s="30"/>
      <c r="J13" s="34" t="str">
        <v/>
      </c>
      <c r="K13" s="4" t="b">
        <f t="shared" si="0"/>
        <v>0</v>
      </c>
      <c r="L13" s="33"/>
      <c r="M13" s="30"/>
      <c r="N13" s="34" t="e">
        <f t="shared" si="2"/>
        <v>#VALUE!</v>
      </c>
      <c r="O13" s="92" t="b">
        <f t="shared" ref="O13:O34" si="3">ISNUMBER(N13)</f>
        <v>0</v>
      </c>
      <c r="Q13" s="30"/>
    </row>
    <row r="14" spans="2:17" ht="23" x14ac:dyDescent="0.2">
      <c r="B14" s="121" t="s">
        <v>174</v>
      </c>
      <c r="C14" s="14" t="str">
        <v/>
      </c>
      <c r="E14" s="138" t="s">
        <v>178</v>
      </c>
      <c r="F14" s="14" t="str">
        <v/>
      </c>
      <c r="I14" s="30"/>
      <c r="J14" s="34" t="str">
        <v/>
      </c>
      <c r="K14" s="4" t="b">
        <f t="shared" si="0"/>
        <v>0</v>
      </c>
      <c r="L14" s="33"/>
      <c r="M14" s="30"/>
      <c r="N14" s="34" t="e">
        <f t="shared" si="2"/>
        <v>#VALUE!</v>
      </c>
      <c r="O14" s="92" t="b">
        <f t="shared" si="3"/>
        <v>0</v>
      </c>
      <c r="Q14" s="30"/>
    </row>
    <row r="15" spans="2:17" ht="30" x14ac:dyDescent="0.2">
      <c r="B15" s="121" t="s">
        <v>175</v>
      </c>
      <c r="C15" s="14" t="str">
        <v/>
      </c>
      <c r="E15" s="138" t="s">
        <v>182</v>
      </c>
      <c r="F15" s="14" t="str">
        <v/>
      </c>
      <c r="I15" s="30"/>
      <c r="J15" s="34" t="str">
        <v/>
      </c>
      <c r="K15" s="4" t="b">
        <f t="shared" si="0"/>
        <v>0</v>
      </c>
      <c r="L15" s="33"/>
      <c r="M15" s="30"/>
      <c r="N15" s="34" t="e">
        <f t="shared" si="2"/>
        <v>#VALUE!</v>
      </c>
      <c r="O15" s="92" t="b">
        <f t="shared" si="3"/>
        <v>0</v>
      </c>
      <c r="Q15" s="30"/>
    </row>
    <row r="16" spans="2:17" ht="30" x14ac:dyDescent="0.2">
      <c r="B16" s="128" t="s">
        <v>39</v>
      </c>
      <c r="C16" s="14" t="str">
        <v/>
      </c>
      <c r="E16" s="138" t="s">
        <v>183</v>
      </c>
      <c r="F16" s="14" t="str">
        <v/>
      </c>
      <c r="I16" s="30"/>
      <c r="J16" s="34" t="str">
        <v/>
      </c>
      <c r="K16" s="4" t="b">
        <f t="shared" si="0"/>
        <v>0</v>
      </c>
      <c r="L16" s="33"/>
      <c r="M16" s="30"/>
      <c r="N16" s="34" t="e">
        <f t="shared" si="2"/>
        <v>#VALUE!</v>
      </c>
      <c r="O16" s="92" t="b">
        <f t="shared" si="3"/>
        <v>0</v>
      </c>
      <c r="Q16" s="30"/>
    </row>
    <row r="17" spans="2:19" ht="30" x14ac:dyDescent="0.2">
      <c r="B17" s="121" t="s">
        <v>177</v>
      </c>
      <c r="C17" s="14" t="str">
        <v/>
      </c>
      <c r="E17" s="138" t="s">
        <v>184</v>
      </c>
      <c r="F17" s="14" t="str">
        <v/>
      </c>
      <c r="I17" s="30"/>
      <c r="J17" s="34" t="str">
        <v/>
      </c>
      <c r="K17" s="4" t="b">
        <f t="shared" si="0"/>
        <v>0</v>
      </c>
      <c r="L17" s="33"/>
      <c r="M17" s="30"/>
      <c r="N17" s="34" t="e">
        <f t="shared" si="2"/>
        <v>#VALUE!</v>
      </c>
      <c r="O17" s="92" t="b">
        <f t="shared" si="3"/>
        <v>0</v>
      </c>
      <c r="Q17" s="30"/>
    </row>
    <row r="18" spans="2:19" ht="30" x14ac:dyDescent="0.2">
      <c r="B18" s="128" t="s">
        <v>41</v>
      </c>
      <c r="C18" s="14" t="str">
        <v/>
      </c>
      <c r="E18" s="138" t="s">
        <v>185</v>
      </c>
      <c r="F18" s="14" t="str">
        <v/>
      </c>
      <c r="I18" s="30"/>
      <c r="J18" s="34" t="str">
        <v/>
      </c>
      <c r="K18" s="4" t="b">
        <f t="shared" si="0"/>
        <v>0</v>
      </c>
      <c r="L18" s="33"/>
      <c r="M18" s="30"/>
      <c r="N18" s="34" t="e">
        <f t="shared" si="2"/>
        <v>#VALUE!</v>
      </c>
      <c r="O18" s="92" t="b">
        <f t="shared" si="3"/>
        <v>0</v>
      </c>
      <c r="Q18" s="30"/>
    </row>
    <row r="19" spans="2:19" ht="54" x14ac:dyDescent="0.2">
      <c r="B19" s="128" t="s">
        <v>42</v>
      </c>
      <c r="C19" s="14" t="str">
        <v/>
      </c>
      <c r="E19" s="138" t="s">
        <v>188</v>
      </c>
      <c r="F19" s="14" t="str">
        <v/>
      </c>
      <c r="I19" s="39" t="s">
        <v>52</v>
      </c>
      <c r="J19" s="34" t="str" cm="1">
        <f t="array" ref="J19:J26">+C13:C20</f>
        <v/>
      </c>
      <c r="K19" s="4" t="b">
        <f t="shared" si="0"/>
        <v>0</v>
      </c>
      <c r="L19" s="33"/>
      <c r="M19" s="39" t="s">
        <v>52</v>
      </c>
      <c r="N19" s="34" t="e">
        <f t="shared" si="2"/>
        <v>#VALUE!</v>
      </c>
      <c r="O19" s="92" t="b">
        <f t="shared" si="3"/>
        <v>0</v>
      </c>
      <c r="Q19" s="30"/>
    </row>
    <row r="20" spans="2:19" ht="54" x14ac:dyDescent="0.2">
      <c r="B20" s="128" t="s">
        <v>43</v>
      </c>
      <c r="C20" s="14" t="str">
        <v/>
      </c>
      <c r="E20" s="138" t="s">
        <v>187</v>
      </c>
      <c r="F20" s="14" t="str">
        <v/>
      </c>
      <c r="I20" s="30"/>
      <c r="J20" s="34" t="str">
        <v/>
      </c>
      <c r="K20" s="4" t="b">
        <f t="shared" si="0"/>
        <v>0</v>
      </c>
      <c r="L20" s="33"/>
      <c r="M20" s="30"/>
      <c r="N20" s="34" t="e">
        <f t="shared" si="2"/>
        <v>#VALUE!</v>
      </c>
      <c r="O20" s="92" t="b">
        <f t="shared" si="3"/>
        <v>0</v>
      </c>
      <c r="Q20" s="30"/>
    </row>
    <row r="21" spans="2:19" x14ac:dyDescent="0.2">
      <c r="B21" s="94" t="s">
        <v>113</v>
      </c>
      <c r="C21" s="14" t="e">
        <f>AVERAGE(C13:C20)</f>
        <v>#DIV/0!</v>
      </c>
      <c r="E21" s="94" t="s">
        <v>113</v>
      </c>
      <c r="F21" s="14" t="e">
        <f>AVERAGE(F13:F20)</f>
        <v>#DIV/0!</v>
      </c>
      <c r="I21" s="30"/>
      <c r="J21" s="34" t="str">
        <v/>
      </c>
      <c r="K21" s="4" t="b">
        <f t="shared" si="0"/>
        <v>0</v>
      </c>
      <c r="L21" s="33"/>
      <c r="M21" s="30"/>
      <c r="N21" s="34" t="e">
        <f t="shared" si="2"/>
        <v>#VALUE!</v>
      </c>
      <c r="O21" s="92" t="b">
        <f t="shared" si="3"/>
        <v>0</v>
      </c>
      <c r="Q21" s="30"/>
    </row>
    <row r="22" spans="2:19" x14ac:dyDescent="0.2">
      <c r="I22" s="30"/>
      <c r="J22" s="34" t="str">
        <v/>
      </c>
      <c r="K22" s="4" t="b">
        <f t="shared" si="0"/>
        <v>0</v>
      </c>
      <c r="L22" s="33"/>
      <c r="M22" s="30"/>
      <c r="N22" s="34" t="e">
        <f t="shared" si="2"/>
        <v>#VALUE!</v>
      </c>
      <c r="O22" s="92" t="b">
        <f t="shared" si="3"/>
        <v>0</v>
      </c>
      <c r="Q22" s="30"/>
    </row>
    <row r="23" spans="2:19" x14ac:dyDescent="0.2">
      <c r="B23" s="84" t="s">
        <v>105</v>
      </c>
      <c r="C23" s="85"/>
      <c r="E23" s="35" t="s">
        <v>115</v>
      </c>
      <c r="F23" s="4"/>
      <c r="I23" s="30"/>
      <c r="J23" s="34" t="str">
        <v/>
      </c>
      <c r="K23" s="4" t="b">
        <f t="shared" si="0"/>
        <v>0</v>
      </c>
      <c r="L23" s="33"/>
      <c r="M23" s="30"/>
      <c r="N23" s="34" t="e">
        <f t="shared" si="2"/>
        <v>#VALUE!</v>
      </c>
      <c r="O23" s="92" t="b">
        <f t="shared" si="3"/>
        <v>0</v>
      </c>
      <c r="Q23" s="30"/>
    </row>
    <row r="24" spans="2:19" x14ac:dyDescent="0.2">
      <c r="B24" s="4"/>
      <c r="C24" s="36" t="s">
        <v>110</v>
      </c>
      <c r="E24" s="4" t="s">
        <v>49</v>
      </c>
      <c r="F24" s="13" t="e">
        <f>+C11</f>
        <v>#DIV/0!</v>
      </c>
      <c r="G24" s="31" t="e">
        <f>+$N$35</f>
        <v>#DIV/0!</v>
      </c>
      <c r="I24" s="30"/>
      <c r="J24" s="34" t="str">
        <v/>
      </c>
      <c r="K24" s="4" t="b">
        <f t="shared" si="0"/>
        <v>0</v>
      </c>
      <c r="L24" s="33"/>
      <c r="M24" s="30"/>
      <c r="N24" s="34" t="e">
        <f t="shared" si="2"/>
        <v>#VALUE!</v>
      </c>
      <c r="O24" s="92" t="b">
        <f t="shared" si="3"/>
        <v>0</v>
      </c>
      <c r="Q24" s="30"/>
    </row>
    <row r="25" spans="2:19" x14ac:dyDescent="0.2">
      <c r="B25" s="4" t="s">
        <v>106</v>
      </c>
      <c r="C25" s="86">
        <f>COUNTIF(C3:C10, "Not Applicable")</f>
        <v>0</v>
      </c>
      <c r="E25" s="4" t="s">
        <v>107</v>
      </c>
      <c r="F25" s="13" t="e">
        <f>+F11</f>
        <v>#DIV/0!</v>
      </c>
      <c r="G25" s="31" t="e">
        <f t="shared" ref="G25:G27" si="4">+$N$35</f>
        <v>#DIV/0!</v>
      </c>
      <c r="I25" s="30"/>
      <c r="J25" s="34" t="str">
        <v/>
      </c>
      <c r="K25" s="4" t="b">
        <f t="shared" si="0"/>
        <v>0</v>
      </c>
      <c r="L25" s="33"/>
      <c r="M25" s="30"/>
      <c r="N25" s="34" t="e">
        <f t="shared" si="2"/>
        <v>#VALUE!</v>
      </c>
      <c r="O25" s="92" t="b">
        <f t="shared" si="3"/>
        <v>0</v>
      </c>
      <c r="Q25" s="30"/>
    </row>
    <row r="26" spans="2:19" x14ac:dyDescent="0.2">
      <c r="B26" s="4" t="s">
        <v>107</v>
      </c>
      <c r="C26" s="86">
        <f>COUNTIF(F3:F10, "Not Applicable")</f>
        <v>0</v>
      </c>
      <c r="E26" s="4" t="s">
        <v>47</v>
      </c>
      <c r="F26" s="13" t="e">
        <f>+C21</f>
        <v>#DIV/0!</v>
      </c>
      <c r="G26" s="31" t="e">
        <f t="shared" si="4"/>
        <v>#DIV/0!</v>
      </c>
      <c r="I26" s="30"/>
      <c r="J26" s="34" t="str">
        <v/>
      </c>
      <c r="K26" s="4" t="b">
        <f t="shared" si="0"/>
        <v>0</v>
      </c>
      <c r="L26" s="33"/>
      <c r="M26" s="30"/>
      <c r="N26" s="34" t="e">
        <f t="shared" si="2"/>
        <v>#VALUE!</v>
      </c>
      <c r="O26" s="92" t="b">
        <f t="shared" si="3"/>
        <v>0</v>
      </c>
      <c r="Q26" s="30"/>
    </row>
    <row r="27" spans="2:19" x14ac:dyDescent="0.2">
      <c r="B27" s="4" t="s">
        <v>108</v>
      </c>
      <c r="C27" s="86">
        <f>COUNTIF(C13:C20, "Not Applicable")</f>
        <v>0</v>
      </c>
      <c r="E27" s="4" t="s">
        <v>114</v>
      </c>
      <c r="F27" s="13" t="e">
        <f>+F21</f>
        <v>#DIV/0!</v>
      </c>
      <c r="G27" s="31" t="e">
        <f t="shared" si="4"/>
        <v>#DIV/0!</v>
      </c>
      <c r="I27" s="40" t="s">
        <v>53</v>
      </c>
      <c r="J27" s="34" t="str" cm="1">
        <f t="array" ref="J27:J34">+F13:F20</f>
        <v/>
      </c>
      <c r="K27" s="4" t="b">
        <f t="shared" si="0"/>
        <v>0</v>
      </c>
      <c r="L27" s="33"/>
      <c r="M27" s="40" t="s">
        <v>53</v>
      </c>
      <c r="N27" s="34" t="e">
        <f t="shared" si="2"/>
        <v>#VALUE!</v>
      </c>
      <c r="O27" s="92" t="b">
        <f t="shared" si="3"/>
        <v>0</v>
      </c>
      <c r="Q27" s="30"/>
    </row>
    <row r="28" spans="2:19" x14ac:dyDescent="0.2">
      <c r="B28" s="4" t="s">
        <v>109</v>
      </c>
      <c r="C28" s="86">
        <f>COUNTIF(F13:F20, "Not Applicable")</f>
        <v>0</v>
      </c>
      <c r="G28" s="31"/>
      <c r="J28" s="34" t="str">
        <v/>
      </c>
      <c r="K28" s="4" t="b">
        <f t="shared" si="0"/>
        <v>0</v>
      </c>
      <c r="L28" s="33"/>
      <c r="M28" s="33"/>
      <c r="N28" s="34" t="e">
        <f t="shared" si="2"/>
        <v>#VALUE!</v>
      </c>
      <c r="O28" s="92" t="b">
        <f t="shared" si="3"/>
        <v>0</v>
      </c>
    </row>
    <row r="29" spans="2:19" x14ac:dyDescent="0.2">
      <c r="B29" s="4"/>
      <c r="C29" s="36" t="s">
        <v>111</v>
      </c>
      <c r="G29" s="31"/>
      <c r="J29" s="34" t="str">
        <v/>
      </c>
      <c r="K29" s="4" t="b">
        <f t="shared" si="0"/>
        <v>0</v>
      </c>
      <c r="L29" s="33"/>
      <c r="M29" s="33"/>
      <c r="N29" s="34" t="e">
        <f t="shared" si="2"/>
        <v>#VALUE!</v>
      </c>
      <c r="O29" s="4" t="b">
        <f t="shared" si="3"/>
        <v>0</v>
      </c>
    </row>
    <row r="30" spans="2:19" x14ac:dyDescent="0.2">
      <c r="B30" s="4" t="s">
        <v>106</v>
      </c>
      <c r="C30" s="87">
        <f>8-$C25</f>
        <v>8</v>
      </c>
      <c r="J30" s="34" t="str">
        <v/>
      </c>
      <c r="K30" s="4" t="b">
        <f t="shared" si="0"/>
        <v>0</v>
      </c>
      <c r="L30" s="33"/>
      <c r="M30" s="33"/>
      <c r="N30" s="34" t="e">
        <f t="shared" si="2"/>
        <v>#VALUE!</v>
      </c>
      <c r="O30" s="4" t="b">
        <f t="shared" si="3"/>
        <v>0</v>
      </c>
    </row>
    <row r="31" spans="2:19" x14ac:dyDescent="0.2">
      <c r="B31" s="4" t="s">
        <v>107</v>
      </c>
      <c r="C31" s="87">
        <f t="shared" ref="C31:C33" si="5">8-$C26</f>
        <v>8</v>
      </c>
      <c r="J31" s="34" t="str">
        <v/>
      </c>
      <c r="K31" s="4" t="b">
        <f t="shared" si="0"/>
        <v>0</v>
      </c>
      <c r="L31" s="33"/>
      <c r="M31" s="33"/>
      <c r="N31" s="34" t="e">
        <f t="shared" si="2"/>
        <v>#VALUE!</v>
      </c>
      <c r="O31" s="4" t="b">
        <f t="shared" si="3"/>
        <v>0</v>
      </c>
    </row>
    <row r="32" spans="2:19" x14ac:dyDescent="0.2">
      <c r="B32" s="4" t="s">
        <v>108</v>
      </c>
      <c r="C32" s="87">
        <f t="shared" si="5"/>
        <v>8</v>
      </c>
      <c r="J32" s="34" t="str">
        <v/>
      </c>
      <c r="K32" s="4" t="b">
        <f t="shared" si="0"/>
        <v>0</v>
      </c>
      <c r="L32" s="33"/>
      <c r="M32" s="33"/>
      <c r="N32" s="34" t="e">
        <f t="shared" si="2"/>
        <v>#VALUE!</v>
      </c>
      <c r="O32" s="4" t="b">
        <f t="shared" si="3"/>
        <v>0</v>
      </c>
      <c r="S32" s="2"/>
    </row>
    <row r="33" spans="2:23" x14ac:dyDescent="0.2">
      <c r="B33" s="4" t="s">
        <v>109</v>
      </c>
      <c r="C33" s="87">
        <f t="shared" si="5"/>
        <v>8</v>
      </c>
      <c r="J33" s="34" t="str">
        <v/>
      </c>
      <c r="K33" s="4" t="b">
        <f t="shared" si="0"/>
        <v>0</v>
      </c>
      <c r="L33" s="33"/>
      <c r="M33" s="33"/>
      <c r="N33" s="34" t="e">
        <f t="shared" si="2"/>
        <v>#VALUE!</v>
      </c>
      <c r="O33" s="4" t="b">
        <f t="shared" si="3"/>
        <v>0</v>
      </c>
    </row>
    <row r="34" spans="2:23" x14ac:dyDescent="0.2">
      <c r="B34" s="4" t="s">
        <v>112</v>
      </c>
      <c r="C34" s="89">
        <f>SUM(C25:C28)/32</f>
        <v>0</v>
      </c>
      <c r="J34" s="34" t="str">
        <v/>
      </c>
      <c r="K34" s="4" t="b">
        <f t="shared" si="0"/>
        <v>0</v>
      </c>
      <c r="L34" s="33"/>
      <c r="M34" s="33"/>
      <c r="N34" s="34" t="e">
        <f t="shared" si="2"/>
        <v>#VALUE!</v>
      </c>
      <c r="O34" s="4" t="b">
        <f t="shared" si="3"/>
        <v>0</v>
      </c>
    </row>
    <row r="35" spans="2:23" x14ac:dyDescent="0.2">
      <c r="E35" s="93" t="s">
        <v>143</v>
      </c>
      <c r="F35" s="30" t="s">
        <v>144</v>
      </c>
      <c r="J35" s="43" t="e">
        <f>AVERAGE(F3:F34)</f>
        <v>#DIV/0!</v>
      </c>
      <c r="K35" s="43" t="s">
        <v>54</v>
      </c>
      <c r="N35" s="220" t="e">
        <f>AVERAGE(J3:J34)</f>
        <v>#DIV/0!</v>
      </c>
      <c r="O35" s="221" t="s">
        <v>54</v>
      </c>
      <c r="P35" t="s">
        <v>292</v>
      </c>
      <c r="T35" s="30"/>
      <c r="U35" s="30"/>
      <c r="V35" s="30"/>
      <c r="W35" s="30"/>
    </row>
    <row r="36" spans="2:23" x14ac:dyDescent="0.2">
      <c r="E36">
        <v>1</v>
      </c>
      <c r="F36" s="31" t="e">
        <f>+$N$35</f>
        <v>#DIV/0!</v>
      </c>
      <c r="J36" s="44" t="e">
        <f>MEDIAN(F3:F34)</f>
        <v>#DIV/0!</v>
      </c>
      <c r="K36" s="44" t="s">
        <v>55</v>
      </c>
      <c r="N36" s="50" t="e">
        <f>MEDIAN(J3:J34)</f>
        <v>#NUM!</v>
      </c>
      <c r="O36" s="48" t="s">
        <v>55</v>
      </c>
      <c r="T36" s="31"/>
      <c r="U36" s="31"/>
      <c r="V36" s="31"/>
    </row>
    <row r="37" spans="2:23" x14ac:dyDescent="0.2">
      <c r="E37">
        <v>2</v>
      </c>
      <c r="F37" s="31" t="e">
        <f t="shared" ref="F37:F39" si="6">+$N$35</f>
        <v>#DIV/0!</v>
      </c>
      <c r="J37" s="44" t="e">
        <f>_xlfn.QUARTILE.INC(F3:F34, 1)</f>
        <v>#DIV/0!</v>
      </c>
      <c r="K37" s="44" t="s">
        <v>56</v>
      </c>
      <c r="N37" s="50" t="e">
        <f>_xlfn.QUARTILE.INC(J3:J34, 1)</f>
        <v>#NUM!</v>
      </c>
      <c r="O37" s="48" t="s">
        <v>56</v>
      </c>
      <c r="T37" s="31"/>
      <c r="U37" s="31"/>
      <c r="V37" s="31"/>
      <c r="W37" s="31"/>
    </row>
    <row r="38" spans="2:23" x14ac:dyDescent="0.2">
      <c r="E38">
        <v>3</v>
      </c>
      <c r="F38" s="31" t="e">
        <f t="shared" si="6"/>
        <v>#DIV/0!</v>
      </c>
      <c r="J38" s="44" t="e">
        <f>_xlfn.QUARTILE.INC(F3:F34, 3)</f>
        <v>#DIV/0!</v>
      </c>
      <c r="K38" s="44" t="s">
        <v>57</v>
      </c>
      <c r="N38" s="50" t="e">
        <f>_xlfn.QUARTILE.INC(J3:J34, 3)</f>
        <v>#NUM!</v>
      </c>
      <c r="O38" s="48" t="s">
        <v>57</v>
      </c>
      <c r="T38" s="31"/>
      <c r="U38" s="31"/>
      <c r="V38" s="31"/>
      <c r="W38" s="31"/>
    </row>
    <row r="39" spans="2:23" x14ac:dyDescent="0.2">
      <c r="E39">
        <v>4</v>
      </c>
      <c r="F39" s="31" t="e">
        <f t="shared" si="6"/>
        <v>#DIV/0!</v>
      </c>
      <c r="J39" s="45">
        <f>COUNTIF(F3:F34, "&lt;=1")/COUNTA(F3:F34)</f>
        <v>0</v>
      </c>
      <c r="K39" s="44" t="s">
        <v>58</v>
      </c>
      <c r="N39" s="51">
        <f>COUNTIF(J3:J34, "&lt;=1")/N42</f>
        <v>0</v>
      </c>
      <c r="O39" s="48" t="s">
        <v>58</v>
      </c>
      <c r="T39" s="31"/>
      <c r="U39" s="31"/>
      <c r="V39" s="31"/>
    </row>
    <row r="40" spans="2:23" x14ac:dyDescent="0.2">
      <c r="J40" s="45">
        <f>COUNTIF(F3:F34,"&gt;=3")/COUNTA(F3:F34)</f>
        <v>0</v>
      </c>
      <c r="K40" s="44" t="s">
        <v>59</v>
      </c>
      <c r="N40" s="51">
        <f>COUNTIF(J3:J34,"&gt;=3")/N42</f>
        <v>0</v>
      </c>
      <c r="O40" s="48" t="s">
        <v>59</v>
      </c>
      <c r="T40" s="31"/>
      <c r="U40" s="31"/>
      <c r="V40" s="31"/>
    </row>
    <row r="41" spans="2:23" ht="51" x14ac:dyDescent="0.2">
      <c r="J41" s="46">
        <f>COUNTIF(J3:J34, "Not Applicable")</f>
        <v>0</v>
      </c>
      <c r="K41" s="47" t="s">
        <v>70</v>
      </c>
      <c r="N41" s="52">
        <f>COUNTIF(J3:J34, "Not Applicable")</f>
        <v>0</v>
      </c>
      <c r="O41" s="49" t="s">
        <v>70</v>
      </c>
    </row>
    <row r="42" spans="2:23" ht="51" x14ac:dyDescent="0.2">
      <c r="J42" s="420" t="s">
        <v>74</v>
      </c>
      <c r="K42" s="420"/>
      <c r="L42" s="10"/>
      <c r="M42" s="10"/>
      <c r="N42" s="53">
        <f>32-N41</f>
        <v>32</v>
      </c>
      <c r="O42" s="49" t="s">
        <v>72</v>
      </c>
    </row>
    <row r="43" spans="2:23" x14ac:dyDescent="0.2">
      <c r="J43" s="420"/>
      <c r="K43" s="420"/>
      <c r="L43" s="10"/>
      <c r="M43" s="10"/>
      <c r="N43" s="421" t="s">
        <v>75</v>
      </c>
      <c r="O43" s="421"/>
    </row>
    <row r="44" spans="2:23" ht="16" customHeight="1" x14ac:dyDescent="0.2">
      <c r="J44" s="420"/>
      <c r="K44" s="420"/>
      <c r="N44" s="421"/>
      <c r="O44" s="421"/>
    </row>
    <row r="45" spans="2:23" x14ac:dyDescent="0.2">
      <c r="J45" s="420"/>
      <c r="K45" s="420"/>
      <c r="N45" s="421"/>
      <c r="O45" s="421"/>
    </row>
    <row r="46" spans="2:23" x14ac:dyDescent="0.2">
      <c r="J46" s="420"/>
      <c r="K46" s="420"/>
      <c r="N46" s="421"/>
      <c r="O46" s="421"/>
    </row>
    <row r="47" spans="2:23" x14ac:dyDescent="0.2">
      <c r="J47" s="420"/>
      <c r="K47" s="420"/>
      <c r="N47" s="421"/>
      <c r="O47" s="421"/>
    </row>
    <row r="48" spans="2:23" x14ac:dyDescent="0.2">
      <c r="N48" s="421"/>
      <c r="O48" s="421"/>
    </row>
    <row r="49" spans="11:16" x14ac:dyDescent="0.2">
      <c r="N49" s="421"/>
      <c r="O49" s="421"/>
    </row>
    <row r="50" spans="11:16" x14ac:dyDescent="0.2">
      <c r="N50" s="421"/>
      <c r="O50" s="421"/>
    </row>
    <row r="51" spans="11:16" x14ac:dyDescent="0.2">
      <c r="K51" s="1"/>
      <c r="N51" s="421"/>
      <c r="O51" s="421"/>
    </row>
    <row r="52" spans="11:16" x14ac:dyDescent="0.2">
      <c r="N52" s="421"/>
      <c r="O52" s="421"/>
    </row>
    <row r="53" spans="11:16" x14ac:dyDescent="0.2">
      <c r="N53" s="2" t="s">
        <v>116</v>
      </c>
    </row>
    <row r="54" spans="11:16" x14ac:dyDescent="0.2">
      <c r="N54" s="4">
        <f>COUNTIF($N$3:$N$34, "=0")</f>
        <v>0</v>
      </c>
      <c r="O54" s="4" t="s">
        <v>77</v>
      </c>
    </row>
    <row r="55" spans="11:16" x14ac:dyDescent="0.2">
      <c r="N55" s="4">
        <f>COUNTIF($N$3:$N$34, "=0.5")</f>
        <v>0</v>
      </c>
      <c r="O55" s="4" t="s">
        <v>78</v>
      </c>
    </row>
    <row r="56" spans="11:16" x14ac:dyDescent="0.2">
      <c r="N56" s="4">
        <f>COUNTIF($N$3:$N$34, "=1")</f>
        <v>0</v>
      </c>
      <c r="O56" s="4" t="s">
        <v>79</v>
      </c>
    </row>
    <row r="57" spans="11:16" x14ac:dyDescent="0.2">
      <c r="N57" s="4">
        <f>COUNTIF($N$3:$N$34, "=2")</f>
        <v>0</v>
      </c>
      <c r="O57" s="4" t="s">
        <v>80</v>
      </c>
    </row>
    <row r="58" spans="11:16" x14ac:dyDescent="0.2">
      <c r="N58" s="4">
        <f>COUNTIF($N$3:$N$34, "=3")</f>
        <v>0</v>
      </c>
      <c r="O58" s="4" t="s">
        <v>81</v>
      </c>
    </row>
    <row r="59" spans="11:16" x14ac:dyDescent="0.2">
      <c r="N59" s="4">
        <f>COUNTIF($N$3:$N$34, "=4")</f>
        <v>0</v>
      </c>
      <c r="O59" s="4" t="s">
        <v>82</v>
      </c>
    </row>
    <row r="62" spans="11:16" x14ac:dyDescent="0.2">
      <c r="N62" s="35" t="s">
        <v>117</v>
      </c>
      <c r="O62" s="35" t="s">
        <v>118</v>
      </c>
      <c r="P62" s="35" t="s">
        <v>119</v>
      </c>
    </row>
    <row r="63" spans="11:16" x14ac:dyDescent="0.2">
      <c r="N63" s="95">
        <f>COUNTIF($N$3:$N$34, "=0")</f>
        <v>0</v>
      </c>
      <c r="O63" s="95">
        <v>0</v>
      </c>
      <c r="P63" s="4" t="s">
        <v>121</v>
      </c>
    </row>
    <row r="64" spans="11:16" x14ac:dyDescent="0.2">
      <c r="N64" s="95">
        <f>COUNTIF($N$3:$N$34, "=0.5")</f>
        <v>0</v>
      </c>
      <c r="O64" s="95">
        <v>0.5</v>
      </c>
      <c r="P64" s="4" t="s">
        <v>122</v>
      </c>
    </row>
    <row r="65" spans="14:16" x14ac:dyDescent="0.2">
      <c r="N65" s="95">
        <f>COUNTIF($N$3:$N$34, "=1")</f>
        <v>0</v>
      </c>
      <c r="O65" s="95">
        <v>1</v>
      </c>
      <c r="P65" s="4" t="s">
        <v>120</v>
      </c>
    </row>
    <row r="66" spans="14:16" x14ac:dyDescent="0.2">
      <c r="N66" s="95">
        <f>COUNTIF($N$3:$N$34, "=2")</f>
        <v>0</v>
      </c>
      <c r="O66" s="95">
        <v>2</v>
      </c>
      <c r="P66" s="4" t="s">
        <v>123</v>
      </c>
    </row>
    <row r="67" spans="14:16" x14ac:dyDescent="0.2">
      <c r="N67" s="95">
        <f>COUNTIF($N$3:$N$34, "=3")</f>
        <v>0</v>
      </c>
      <c r="O67" s="95">
        <v>3</v>
      </c>
      <c r="P67" s="4" t="s">
        <v>124</v>
      </c>
    </row>
    <row r="68" spans="14:16" x14ac:dyDescent="0.2">
      <c r="N68" s="95">
        <f>COUNTIF($N$3:$N$34, "=4")</f>
        <v>0</v>
      </c>
      <c r="O68" s="95">
        <v>4</v>
      </c>
      <c r="P68" s="4" t="s">
        <v>125</v>
      </c>
    </row>
    <row r="71" spans="14:16" x14ac:dyDescent="0.2">
      <c r="N71" s="4" t="s">
        <v>121</v>
      </c>
      <c r="O71" t="s">
        <v>126</v>
      </c>
    </row>
    <row r="72" spans="14:16" x14ac:dyDescent="0.2">
      <c r="N72" s="4" t="s">
        <v>122</v>
      </c>
      <c r="O72" t="s">
        <v>127</v>
      </c>
    </row>
    <row r="73" spans="14:16" x14ac:dyDescent="0.2">
      <c r="N73" s="4" t="s">
        <v>120</v>
      </c>
      <c r="O73" t="s">
        <v>128</v>
      </c>
    </row>
    <row r="74" spans="14:16" x14ac:dyDescent="0.2">
      <c r="N74" s="4" t="s">
        <v>123</v>
      </c>
      <c r="O74" t="s">
        <v>129</v>
      </c>
    </row>
    <row r="75" spans="14:16" x14ac:dyDescent="0.2">
      <c r="N75" s="4" t="s">
        <v>124</v>
      </c>
      <c r="O75" t="s">
        <v>130</v>
      </c>
    </row>
    <row r="76" spans="14:16" x14ac:dyDescent="0.2">
      <c r="N76" s="4" t="s">
        <v>125</v>
      </c>
      <c r="O76" t="s">
        <v>131</v>
      </c>
    </row>
  </sheetData>
  <sortState xmlns:xlrd2="http://schemas.microsoft.com/office/spreadsheetml/2017/richdata2" ref="O53:O74">
    <sortCondition descending="1" ref="O53:O74"/>
  </sortState>
  <mergeCells count="3">
    <mergeCell ref="J42:K47"/>
    <mergeCell ref="N43:O52"/>
    <mergeCell ref="I1:K1"/>
  </mergeCells>
  <dataValidations count="12">
    <dataValidation allowBlank="1" showInputMessage="1" showErrorMessage="1" promptTitle="Instructions" prompt="Some municipal water systems are privately owned. That's OK. _x000d__x000d_Select YES if you have a community water supply that is a public utility." sqref="B8" xr:uid="{F339967F-D97A-C045-AA09-0F442BF70496}"/>
    <dataValidation allowBlank="1" showInputMessage="1" showErrorMessage="1" promptTitle="Explanation" prompt="_x000d_Immediate, short-term treatment for a sudden major injury, illness, or medical condition; usually provided at hospitals or urgent care clinics. " sqref="B6" xr:uid="{1CB80B5A-E72D-BC4F-ACDB-2D19296C7681}"/>
    <dataValidation allowBlank="1" showInputMessage="1" showErrorMessage="1" promptTitle="Explanation" prompt="For people who are physically or mentally disabled and must be moved or evacuated._x000a__x000d_" sqref="E7" xr:uid="{60561E3C-AFDD-154B-9845-71EDF9FF4336}"/>
    <dataValidation allowBlank="1" showInputMessage="1" showErrorMessage="1" promptTitle="Explanation" prompt="Communication intended for all residents in the community. Often through websites, Facebook, text alerts, Twitter [X], or automated phone calls." sqref="E6" xr:uid="{1BC323D7-29E2-2D4A-8B96-438749EB01D9}"/>
    <dataValidation allowBlank="1" showInputMessage="1" showErrorMessage="1" promptTitle="Explanation" prompt="In this context, an animal shelter where people can safely leave pets if they need to evacuate." sqref="E8" xr:uid="{D3BD0903-687A-7F40-AC95-1658967092A6}"/>
    <dataValidation allowBlank="1" showInputMessage="1" showErrorMessage="1" promptTitle="Explanation" prompt="Necessities such as food, water, clothing, diapers and baby formula." sqref="E5" xr:uid="{A689986F-F175-3043-B2AA-1CD37E3519B4}"/>
    <dataValidation allowBlank="1" showInputMessage="1" showErrorMessage="1" promptTitle="Explanation" prompt="Not necessarily an actual grocery store. Small or rural communities may have quick-stops, Dollar stores, or big box stores that are major sources of groceries. " sqref="B17" xr:uid="{6F38E30E-5135-EF44-900A-170972772BF7}"/>
    <dataValidation allowBlank="1" showInputMessage="1" showErrorMessage="1" promptTitle="Explanation" prompt="Included as a vital service because of their role in providing community-wide information, especially during an outage, extreme weather, or emergency event." sqref="B15" xr:uid="{1B50B9DF-07EC-5D48-B870-0326798F6A93}"/>
    <dataValidation allowBlank="1" showInputMessage="1" showErrorMessage="1" promptTitle="Explanation" prompt="Transportation services available to the general public. Like a bus system, taxi cabs, Uber/Lyft. " sqref="B14" xr:uid="{42D05959-681D-5148-AB89-54AB93F74103}"/>
    <dataValidation allowBlank="1" showInputMessage="1" showErrorMessage="1" promptTitle="Explanation" prompt="A place where people can charge cell phones or tablets and where the Internet is accessible for free. Examples: a library or internet cafe." sqref="B13" xr:uid="{60AE40C0-96A1-F74B-81F1-C7B68651DFFC}"/>
    <dataValidation allowBlank="1" showInputMessage="1" showErrorMessage="1" promptTitle="Explanation" prompt="This is one of two indicators that measure community energy resilience when there is no power outage. It represents a lack of affordability to cool a home to safe levels." sqref="E19" xr:uid="{1A0FBA82-D329-8245-8D93-6DD84A4C282D}"/>
    <dataValidation allowBlank="1" showInputMessage="1" showErrorMessage="1" promptTitle="Explanation" prompt="This is one of two indicators that measure community energy resilience when there is no power outage. It represents a lack of affordability to warm a home to safe levels." sqref="E20" xr:uid="{FD8BDB34-3914-C140-86EB-41561856F726}"/>
  </dataValidations>
  <pageMargins left="0.7" right="0.7" top="0.75" bottom="0.75" header="0.3" footer="0.3"/>
  <pageSetup orientation="portrait" horizontalDpi="0" verticalDpi="0"/>
  <ignoredErrors>
    <ignoredError sqref="N55" formula="1"/>
  </ignoredErrors>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11</vt:i4>
      </vt:variant>
      <vt:variant>
        <vt:lpstr>Named Ranges</vt:lpstr>
      </vt:variant>
      <vt:variant>
        <vt:i4>17</vt:i4>
      </vt:variant>
    </vt:vector>
  </HeadingPairs>
  <TitlesOfParts>
    <vt:vector size="28" baseType="lpstr">
      <vt:lpstr>START HERE</vt:lpstr>
      <vt:lpstr>Health &amp; Safety</vt:lpstr>
      <vt:lpstr>Emergency Management</vt:lpstr>
      <vt:lpstr>Community Necessities</vt:lpstr>
      <vt:lpstr>Household Vulnerability</vt:lpstr>
      <vt:lpstr>Part 1. All Scores</vt:lpstr>
      <vt:lpstr>Part 2. Resilience Results</vt:lpstr>
      <vt:lpstr>Part 3. Vulnerability Analysis</vt:lpstr>
      <vt:lpstr>Raw Scores</vt:lpstr>
      <vt:lpstr>Speedometer</vt:lpstr>
      <vt:lpstr>Automated Items</vt:lpstr>
      <vt:lpstr>BackupPower</vt:lpstr>
      <vt:lpstr>CannotAnswer</vt:lpstr>
      <vt:lpstr>EmptyList</vt:lpstr>
      <vt:lpstr>No</vt:lpstr>
      <vt:lpstr>Not_Relevant</vt:lpstr>
      <vt:lpstr>NotApplicable2</vt:lpstr>
      <vt:lpstr>'Community Necessities'!Print_Area</vt:lpstr>
      <vt:lpstr>'Emergency Management'!Print_Area</vt:lpstr>
      <vt:lpstr>'Health &amp; Safety'!Print_Area</vt:lpstr>
      <vt:lpstr>'Household Vulnerability'!Print_Area</vt:lpstr>
      <vt:lpstr>'Part 1. All Scores'!Print_Area</vt:lpstr>
      <vt:lpstr>'Part 2. Resilience Results'!Print_Area</vt:lpstr>
      <vt:lpstr>'Part 3. Vulnerability Analysis'!Print_Area</vt:lpstr>
      <vt:lpstr>Relevant</vt:lpstr>
      <vt:lpstr>SelectBackupCapability</vt:lpstr>
      <vt:lpstr>SelectBackupPower</vt:lpstr>
      <vt:lpstr>Yes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Papadakis, Maria - papadamc</dc:creator>
  <cp:lastModifiedBy>Maria Papadakis</cp:lastModifiedBy>
  <cp:lastPrinted>2026-01-13T22:42:48Z</cp:lastPrinted>
  <dcterms:created xsi:type="dcterms:W3CDTF">2025-11-13T21:16:48Z</dcterms:created>
  <dcterms:modified xsi:type="dcterms:W3CDTF">2026-01-16T19:25:03Z</dcterms:modified>
</cp:coreProperties>
</file>